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M41" i="1" l="1"/>
  <c r="L41" i="1" l="1"/>
  <c r="M35" i="1" l="1"/>
  <c r="L35" i="1" l="1"/>
  <c r="K35" i="1" l="1"/>
  <c r="M30" i="1" l="1"/>
  <c r="K41" i="1" l="1"/>
  <c r="M28" i="1" l="1"/>
  <c r="M16" i="1"/>
  <c r="M27" i="1"/>
  <c r="M7" i="1"/>
  <c r="L28" i="1" l="1"/>
  <c r="L16" i="1"/>
  <c r="L27" i="1"/>
  <c r="L7" i="1"/>
  <c r="K28" i="1" l="1"/>
  <c r="K16" i="1"/>
  <c r="K27" i="1"/>
  <c r="K7" i="1"/>
  <c r="K34" i="1"/>
  <c r="L34" i="1"/>
  <c r="M34" i="1"/>
  <c r="K29" i="1"/>
  <c r="L29" i="1"/>
  <c r="M29" i="1"/>
  <c r="K26" i="1"/>
  <c r="L26" i="1"/>
  <c r="M26" i="1"/>
  <c r="K25" i="1"/>
  <c r="L25" i="1"/>
  <c r="M25" i="1"/>
  <c r="N38" i="1" l="1"/>
  <c r="N39" i="1"/>
  <c r="J41" i="1" l="1"/>
  <c r="J30" i="1" l="1"/>
  <c r="I41" i="1" l="1"/>
  <c r="H41" i="1" l="1"/>
  <c r="J36" i="1" l="1"/>
  <c r="H34" i="1" l="1"/>
  <c r="I34" i="1"/>
  <c r="J34" i="1"/>
  <c r="J28" i="1" l="1"/>
  <c r="J16" i="1"/>
  <c r="J27" i="1"/>
  <c r="J7" i="1"/>
  <c r="I28" i="1" l="1"/>
  <c r="I16" i="1"/>
  <c r="I27" i="1"/>
  <c r="I7" i="1"/>
  <c r="H28" i="1" l="1"/>
  <c r="H16" i="1"/>
  <c r="H27" i="1"/>
  <c r="H7" i="1"/>
  <c r="H35" i="1" l="1"/>
  <c r="I35" i="1"/>
  <c r="J35" i="1"/>
  <c r="H29" i="1"/>
  <c r="I29" i="1"/>
  <c r="J29" i="1"/>
  <c r="H26" i="1"/>
  <c r="I26" i="1"/>
  <c r="J26" i="1"/>
  <c r="H25" i="1"/>
  <c r="I25" i="1"/>
  <c r="J25" i="1"/>
  <c r="G41" i="1" l="1"/>
  <c r="C35" i="1" l="1"/>
  <c r="D35" i="1"/>
  <c r="E35" i="1"/>
  <c r="F35" i="1"/>
  <c r="G35" i="1"/>
  <c r="B35" i="1"/>
  <c r="F41" i="1" l="1"/>
  <c r="G30" i="1" l="1"/>
  <c r="F30" i="1"/>
  <c r="E30" i="1"/>
  <c r="G28" i="1" l="1"/>
  <c r="G16" i="1"/>
  <c r="G27" i="1"/>
  <c r="G7" i="1"/>
  <c r="E41" i="1" l="1"/>
  <c r="F28" i="1" l="1"/>
  <c r="F16" i="1"/>
  <c r="F27" i="1"/>
  <c r="F7" i="1"/>
  <c r="E28" i="1" l="1"/>
  <c r="E16" i="1"/>
  <c r="E27" i="1"/>
  <c r="E7" i="1"/>
  <c r="E34" i="1" l="1"/>
  <c r="F34" i="1"/>
  <c r="G34" i="1"/>
  <c r="E29" i="1"/>
  <c r="F29" i="1"/>
  <c r="G29" i="1"/>
  <c r="E26" i="1"/>
  <c r="F26" i="1"/>
  <c r="G26" i="1"/>
  <c r="E25" i="1"/>
  <c r="F25" i="1"/>
  <c r="G25" i="1"/>
  <c r="D41" i="1" l="1"/>
  <c r="C41" i="1" l="1"/>
  <c r="D28" i="1" l="1"/>
  <c r="D16" i="1"/>
  <c r="D27" i="1"/>
  <c r="D7" i="1"/>
  <c r="C28" i="1" l="1"/>
  <c r="C16" i="1"/>
  <c r="C27" i="1"/>
  <c r="C7" i="1"/>
  <c r="B28" i="1" l="1"/>
  <c r="B16" i="1"/>
  <c r="B27" i="1"/>
  <c r="B7" i="1"/>
  <c r="C34" i="1" l="1"/>
  <c r="D34" i="1"/>
  <c r="C29" i="1"/>
  <c r="D29" i="1"/>
  <c r="C26" i="1"/>
  <c r="D26" i="1"/>
  <c r="C25" i="1"/>
  <c r="D25" i="1"/>
  <c r="B34" i="1"/>
  <c r="B29" i="1"/>
  <c r="B26" i="1"/>
  <c r="B25" i="1"/>
  <c r="D15" i="1" l="1"/>
  <c r="B15" i="1" l="1"/>
  <c r="C15" i="1"/>
  <c r="C42" i="1" s="1"/>
  <c r="C43" i="1" s="1"/>
  <c r="E15" i="1"/>
  <c r="F15" i="1"/>
  <c r="G15" i="1"/>
  <c r="H15" i="1"/>
  <c r="I15" i="1"/>
  <c r="J15" i="1"/>
  <c r="K15" i="1"/>
  <c r="L15" i="1"/>
  <c r="M15" i="1"/>
  <c r="K42" i="1" l="1"/>
  <c r="K43" i="1" s="1"/>
  <c r="G42" i="1"/>
  <c r="G43" i="1" s="1"/>
  <c r="E42" i="1"/>
  <c r="N41" i="1"/>
  <c r="N28" i="1" l="1"/>
  <c r="N7" i="1"/>
  <c r="N26" i="1"/>
  <c r="N27" i="1"/>
  <c r="N29" i="1"/>
  <c r="N30" i="1"/>
  <c r="N31" i="1"/>
  <c r="N32" i="1"/>
  <c r="N33" i="1"/>
  <c r="N34" i="1"/>
  <c r="N35" i="1"/>
  <c r="N36" i="1"/>
  <c r="N37" i="1"/>
  <c r="N40" i="1"/>
  <c r="N25" i="1"/>
  <c r="N8" i="1"/>
  <c r="N9" i="1"/>
  <c r="N10" i="1"/>
  <c r="N11" i="1"/>
  <c r="N12" i="1"/>
  <c r="N13" i="1"/>
  <c r="N14" i="1"/>
  <c r="N22" i="1" l="1"/>
  <c r="N5" i="1" l="1"/>
  <c r="N4" i="1"/>
  <c r="M42" i="1" l="1"/>
  <c r="M43" i="1" s="1"/>
  <c r="L6" i="1"/>
  <c r="N17" i="1"/>
  <c r="N18" i="1"/>
  <c r="N19" i="1"/>
  <c r="N20" i="1"/>
  <c r="N21" i="1"/>
  <c r="N23" i="1"/>
  <c r="L42" i="1"/>
  <c r="L43" i="1" s="1"/>
  <c r="K6" i="1"/>
  <c r="M6" i="1"/>
  <c r="J6" i="1" l="1"/>
  <c r="I6" i="1"/>
  <c r="H42" i="1"/>
  <c r="H43" i="1" s="1"/>
  <c r="H6" i="1"/>
  <c r="I42" i="1" l="1"/>
  <c r="I43" i="1" s="1"/>
  <c r="J42" i="1"/>
  <c r="J43" i="1" s="1"/>
  <c r="F6" i="1" l="1"/>
  <c r="N16" i="1"/>
  <c r="D6" i="1"/>
  <c r="C6" i="1"/>
  <c r="B6" i="1"/>
  <c r="E6" i="1" l="1"/>
  <c r="F42" i="1"/>
  <c r="F43" i="1" s="1"/>
  <c r="G6" i="1"/>
  <c r="B45" i="1"/>
  <c r="C5" i="1" s="1"/>
  <c r="C45" i="1" s="1"/>
  <c r="D5" i="1" s="1"/>
  <c r="D45" i="1" s="1"/>
  <c r="E5" i="1" s="1"/>
  <c r="N6" i="1" l="1"/>
  <c r="N15" i="1"/>
  <c r="E45" i="1"/>
  <c r="F5" i="1" s="1"/>
  <c r="E43" i="1"/>
  <c r="B42" i="1"/>
  <c r="D42" i="1"/>
  <c r="D43" i="1" s="1"/>
  <c r="N45" i="1" l="1"/>
  <c r="N42" i="1"/>
  <c r="N43" i="1" s="1"/>
  <c r="N44" i="1" s="1"/>
  <c r="B43" i="1"/>
  <c r="B44" i="1" s="1"/>
  <c r="C4" i="1" s="1"/>
  <c r="C44" i="1" s="1"/>
  <c r="D4" i="1" s="1"/>
  <c r="D44" i="1" s="1"/>
  <c r="E4" i="1" s="1"/>
  <c r="F45" i="1" l="1"/>
  <c r="G5" i="1" s="1"/>
  <c r="G45" i="1" s="1"/>
  <c r="E44" i="1"/>
  <c r="F4" i="1" s="1"/>
  <c r="H5" i="1" l="1"/>
  <c r="H45" i="1" l="1"/>
  <c r="F44" i="1"/>
  <c r="I5" i="1" l="1"/>
  <c r="I45" i="1" s="1"/>
  <c r="G4" i="1"/>
  <c r="G44" i="1" s="1"/>
  <c r="J5" i="1" l="1"/>
  <c r="J45" i="1" s="1"/>
  <c r="H4" i="1"/>
  <c r="H44" i="1" s="1"/>
  <c r="I4" i="1" s="1"/>
  <c r="I44" i="1" s="1"/>
  <c r="J4" i="1" s="1"/>
  <c r="J44" i="1" l="1"/>
  <c r="K5" i="1"/>
  <c r="K45" i="1" s="1"/>
  <c r="L5" i="1" s="1"/>
  <c r="K4" i="1" l="1"/>
  <c r="K44" i="1" s="1"/>
  <c r="L4" i="1" s="1"/>
  <c r="L44" i="1" s="1"/>
  <c r="M4" i="1" s="1"/>
  <c r="M44" i="1" s="1"/>
  <c r="L45" i="1" l="1"/>
  <c r="M5" i="1" l="1"/>
  <c r="M45" i="1" s="1"/>
</calcChain>
</file>

<file path=xl/sharedStrings.xml><?xml version="1.0" encoding="utf-8"?>
<sst xmlns="http://schemas.openxmlformats.org/spreadsheetml/2006/main" count="58" uniqueCount="48">
  <si>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</si>
  <si>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</si>
  <si>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</si>
  <si>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</si>
  <si>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</si>
  <si>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</si>
  <si>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</si>
  <si>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</si>
  <si>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</si>
  <si>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</si>
  <si>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</si>
  <si>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</si>
  <si>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</si>
  <si>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</si>
  <si>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</si>
  <si>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</si>
  <si>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</si>
  <si>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</si>
  <si>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</si>
  <si>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</si>
  <si>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</si>
  <si>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</si>
  <si>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</si>
  <si>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</si>
  <si>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</si>
  <si>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</si>
  <si>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</si>
  <si>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</si>
  <si>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</si>
  <si>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Установка пластиковых окон</t>
  </si>
  <si>
    <t>Содержание жилья и текущий ремонт,  ОПУ</t>
  </si>
  <si>
    <t>Январь 2023г.</t>
  </si>
  <si>
    <t>Февраль 2023г.</t>
  </si>
  <si>
    <t>Март 2023г.</t>
  </si>
  <si>
    <t>Апрель 2023г.</t>
  </si>
  <si>
    <t>Май 2023г.</t>
  </si>
  <si>
    <t>Июнь 2023г.</t>
  </si>
  <si>
    <t>Июль 2023г.</t>
  </si>
  <si>
    <t>Август 2023г.</t>
  </si>
  <si>
    <t>Сентябрь 2023г.</t>
  </si>
  <si>
    <t>Октябрь 2023г.</t>
  </si>
  <si>
    <t>Ноябрь 2023г.</t>
  </si>
  <si>
    <t>Декабрь 2023г.</t>
  </si>
  <si>
    <t>Всего:                       за  2023г.</t>
  </si>
  <si>
    <t>Возмещение расходов совета МКД</t>
  </si>
  <si>
    <t>Удержание НДФЛ за 2023 год</t>
  </si>
  <si>
    <t>Удержание НДФЛ за 2021 год по решению суда</t>
  </si>
  <si>
    <t xml:space="preserve">       ОТЧЕТ по дому Ударная, 92/1 за период 01.01.2023г. по 31.12.2023г.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</si>
</sst>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J1" zoomScale="75" workbookViewId="0">
      <selection activeCell="B3" sqref="B1:J1048576"/>
    </sheetView>
  </sheetViews>
  <sheetFormatPr defaultRowHeight="13.2" x14ac:dyDescent="0.25"/>
  <cols>
    <col min="1" max="1" width="58.6640625" customWidth="1"/>
    <col min="2" max="2" width="14.33203125" customWidth="1"/>
    <col min="3" max="3" width="14.109375" customWidth="1"/>
    <col min="4" max="4" width="15.33203125" customWidth="1"/>
    <col min="5" max="6" width="14.109375" customWidth="1"/>
    <col min="7" max="7" width="16.3320312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</row>
    <row r="4" spans="1:20" ht="23.25" customHeight="1" thickBot="1" x14ac:dyDescent="0.3">
      <c r="A4" s="3" t="s">
        <v>14</v>
      </c>
      <c r="B4" s="10">
        <v>-787910.4</v>
      </c>
      <c r="C4" s="10">
        <f t="shared" ref="C4" si="0">B44</f>
        <v>-759815.36795999995</v>
      </c>
      <c r="D4" s="10">
        <f t="shared" ref="D4:D5" si="1">C44</f>
        <v>-792197.84118999995</v>
      </c>
      <c r="E4" s="10">
        <f t="shared" ref="E4:E5" si="2">D44</f>
        <v>-742478.62294999999</v>
      </c>
      <c r="F4" s="10">
        <f>E44</f>
        <v>-697084.55579000001</v>
      </c>
      <c r="G4" s="10">
        <f t="shared" ref="G4:G5" si="3">F44</f>
        <v>-665432.16391999996</v>
      </c>
      <c r="H4" s="10">
        <f t="shared" ref="H4:H5" si="4">G44</f>
        <v>-629763.87641999999</v>
      </c>
      <c r="I4" s="10">
        <f t="shared" ref="I4:I5" si="5">H44</f>
        <v>-553688.52705999999</v>
      </c>
      <c r="J4" s="10">
        <f t="shared" ref="J4:J5" si="6">I44</f>
        <v>-512148.52441999991</v>
      </c>
      <c r="K4" s="10">
        <f>J44</f>
        <v>-493248.80138999992</v>
      </c>
      <c r="L4" s="10">
        <f t="shared" ref="L4:M5" si="7">K44</f>
        <v>-437048.5992099999</v>
      </c>
      <c r="M4" s="10">
        <f t="shared" si="7"/>
        <v>-411530.81812999991</v>
      </c>
      <c r="N4" s="10">
        <f>B4</f>
        <v>-787910.4</v>
      </c>
    </row>
    <row r="5" spans="1:20" ht="21" customHeight="1" thickBot="1" x14ac:dyDescent="0.3">
      <c r="A5" s="3" t="s">
        <v>13</v>
      </c>
      <c r="B5" s="10">
        <v>-759187.01</v>
      </c>
      <c r="C5" s="10">
        <f>B45</f>
        <v>-776477.00999999989</v>
      </c>
      <c r="D5" s="10">
        <f t="shared" si="1"/>
        <v>-792779.10999999987</v>
      </c>
      <c r="E5" s="10">
        <f t="shared" si="2"/>
        <v>-777305.64999999979</v>
      </c>
      <c r="F5" s="10">
        <f>E45</f>
        <v>-794093.64999999967</v>
      </c>
      <c r="G5" s="10">
        <f t="shared" si="3"/>
        <v>-807777.8199999996</v>
      </c>
      <c r="H5" s="10">
        <f t="shared" si="4"/>
        <v>-831393.12999999954</v>
      </c>
      <c r="I5" s="10">
        <f t="shared" si="5"/>
        <v>-822798.64999999956</v>
      </c>
      <c r="J5" s="10">
        <f t="shared" si="6"/>
        <v>-824483.66999999946</v>
      </c>
      <c r="K5" s="10">
        <f t="shared" ref="K5" si="8">J45</f>
        <v>-832277.69999999949</v>
      </c>
      <c r="L5" s="10">
        <f t="shared" si="7"/>
        <v>-843506.62999999942</v>
      </c>
      <c r="M5" s="10">
        <f t="shared" si="7"/>
        <v>-852267.37999999942</v>
      </c>
      <c r="N5" s="10">
        <f>B5</f>
        <v>-759187.01</v>
      </c>
    </row>
    <row r="6" spans="1:20" ht="20.25" customHeight="1" thickBot="1" x14ac:dyDescent="0.3">
      <c r="A6" s="4" t="s">
        <v>12</v>
      </c>
      <c r="B6" s="11">
        <f>SUM(B7:B14)</f>
        <v>217975.31999999998</v>
      </c>
      <c r="C6" s="11">
        <f>SUM(C7:C14)</f>
        <v>232234.90999999997</v>
      </c>
      <c r="D6" s="11">
        <f>SUM(D7:D14)</f>
        <v>217975.31999999998</v>
      </c>
      <c r="E6" s="11">
        <f t="shared" ref="E6:M6" si="9">SUM(E7:E14)</f>
        <v>232554.27999999997</v>
      </c>
      <c r="F6" s="11">
        <f t="shared" si="9"/>
        <v>228433.90999999997</v>
      </c>
      <c r="G6" s="11">
        <f t="shared" si="9"/>
        <v>238828.59999999998</v>
      </c>
      <c r="H6" s="11">
        <f t="shared" si="9"/>
        <v>234292.08</v>
      </c>
      <c r="I6" s="11">
        <f t="shared" si="9"/>
        <v>217975.31999999998</v>
      </c>
      <c r="J6" s="11">
        <f t="shared" si="9"/>
        <v>223880.78999999998</v>
      </c>
      <c r="K6" s="11">
        <f t="shared" si="9"/>
        <v>226549.24</v>
      </c>
      <c r="L6" s="11">
        <f t="shared" si="9"/>
        <v>219606.13999999998</v>
      </c>
      <c r="M6" s="11">
        <f t="shared" si="9"/>
        <v>224706.64999999997</v>
      </c>
      <c r="N6" s="11">
        <f>SUM(B6:M6)</f>
        <v>2715012.56</v>
      </c>
    </row>
    <row r="7" spans="1:20" ht="24.75" customHeight="1" thickBot="1" x14ac:dyDescent="0.3">
      <c r="A7" s="8" t="s">
        <v>30</v>
      </c>
      <c r="B7" s="12">
        <f t="shared" ref="B7:G7" si="10">197452.8+1499.52</f>
        <v>198952.31999999998</v>
      </c>
      <c r="C7" s="12">
        <f t="shared" si="10"/>
        <v>198952.31999999998</v>
      </c>
      <c r="D7" s="12">
        <f t="shared" si="10"/>
        <v>198952.31999999998</v>
      </c>
      <c r="E7" s="12">
        <f t="shared" si="10"/>
        <v>198952.31999999998</v>
      </c>
      <c r="F7" s="12">
        <f t="shared" si="10"/>
        <v>198952.31999999998</v>
      </c>
      <c r="G7" s="12">
        <f t="shared" si="10"/>
        <v>198952.31999999998</v>
      </c>
      <c r="H7" s="12">
        <f t="shared" ref="H7:M7" si="11">197452.8+1499.52</f>
        <v>198952.31999999998</v>
      </c>
      <c r="I7" s="12">
        <f t="shared" si="11"/>
        <v>198952.31999999998</v>
      </c>
      <c r="J7" s="12">
        <f t="shared" si="11"/>
        <v>198952.31999999998</v>
      </c>
      <c r="K7" s="12">
        <f t="shared" si="11"/>
        <v>198952.31999999998</v>
      </c>
      <c r="L7" s="12">
        <f t="shared" si="11"/>
        <v>198952.31999999998</v>
      </c>
      <c r="M7" s="12">
        <f t="shared" si="11"/>
        <v>198952.31999999998</v>
      </c>
      <c r="N7" s="12">
        <f>SUM(B7:M7)</f>
        <v>2387427.84</v>
      </c>
    </row>
    <row r="8" spans="1:20" ht="24.75" customHeight="1" thickBot="1" x14ac:dyDescent="0.3">
      <c r="A8" s="8" t="s">
        <v>15</v>
      </c>
      <c r="B8" s="12">
        <v>0</v>
      </c>
      <c r="C8" s="12">
        <v>0</v>
      </c>
      <c r="D8" s="12">
        <v>0</v>
      </c>
      <c r="E8" s="12">
        <v>0</v>
      </c>
      <c r="F8" s="12">
        <v>1834.87</v>
      </c>
      <c r="G8" s="12">
        <v>3232.37</v>
      </c>
      <c r="H8" s="12">
        <v>7875.65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f t="shared" ref="N8:N14" si="12">SUM(B8:M8)</f>
        <v>12942.89</v>
      </c>
    </row>
    <row r="9" spans="1:20" ht="21.75" customHeight="1" thickBot="1" x14ac:dyDescent="0.3">
      <c r="A9" s="8" t="s">
        <v>16</v>
      </c>
      <c r="B9" s="12">
        <v>654.35</v>
      </c>
      <c r="C9" s="12">
        <v>654.35</v>
      </c>
      <c r="D9" s="12">
        <v>654.35</v>
      </c>
      <c r="E9" s="12">
        <v>654.35</v>
      </c>
      <c r="F9" s="12">
        <v>654.35</v>
      </c>
      <c r="G9" s="12">
        <v>654.35</v>
      </c>
      <c r="H9" s="12">
        <v>654.35</v>
      </c>
      <c r="I9" s="12">
        <v>654.35</v>
      </c>
      <c r="J9" s="12">
        <v>654.35</v>
      </c>
      <c r="K9" s="12">
        <v>654.35</v>
      </c>
      <c r="L9" s="12">
        <v>654.35</v>
      </c>
      <c r="M9" s="12">
        <v>654.35</v>
      </c>
      <c r="N9" s="12">
        <f t="shared" si="12"/>
        <v>7852.2000000000016</v>
      </c>
    </row>
    <row r="10" spans="1:20" ht="22.5" customHeight="1" thickBot="1" x14ac:dyDescent="0.3">
      <c r="A10" s="8" t="s">
        <v>17</v>
      </c>
      <c r="B10" s="12">
        <v>0</v>
      </c>
      <c r="C10" s="12">
        <v>14259.59</v>
      </c>
      <c r="D10" s="12">
        <v>0</v>
      </c>
      <c r="E10" s="12">
        <v>14578.96</v>
      </c>
      <c r="F10" s="12">
        <v>8623.7199999999993</v>
      </c>
      <c r="G10" s="12">
        <v>17620.91</v>
      </c>
      <c r="H10" s="12">
        <v>8441.11</v>
      </c>
      <c r="I10" s="12">
        <v>0</v>
      </c>
      <c r="J10" s="12">
        <v>5905.47</v>
      </c>
      <c r="K10" s="12">
        <v>8573.92</v>
      </c>
      <c r="L10" s="12">
        <v>1630.82</v>
      </c>
      <c r="M10" s="12">
        <v>6731.33</v>
      </c>
      <c r="N10" s="12">
        <f t="shared" si="12"/>
        <v>86365.83</v>
      </c>
    </row>
    <row r="11" spans="1:20" ht="22.5" customHeight="1" thickBot="1" x14ac:dyDescent="0.3">
      <c r="A11" s="8" t="s">
        <v>26</v>
      </c>
      <c r="B11" s="12">
        <v>1262.25</v>
      </c>
      <c r="C11" s="12">
        <v>1262.25</v>
      </c>
      <c r="D11" s="12">
        <v>1262.25</v>
      </c>
      <c r="E11" s="12">
        <v>1262.25</v>
      </c>
      <c r="F11" s="12">
        <v>1262.25</v>
      </c>
      <c r="G11" s="12">
        <v>1262.25</v>
      </c>
      <c r="H11" s="12">
        <v>1262.25</v>
      </c>
      <c r="I11" s="12">
        <v>1262.25</v>
      </c>
      <c r="J11" s="12">
        <v>1262.25</v>
      </c>
      <c r="K11" s="12">
        <v>1262.25</v>
      </c>
      <c r="L11" s="12">
        <v>1262.25</v>
      </c>
      <c r="M11" s="12">
        <v>1262.25</v>
      </c>
      <c r="N11" s="12">
        <f t="shared" si="12"/>
        <v>15147</v>
      </c>
    </row>
    <row r="12" spans="1:20" ht="22.5" customHeight="1" thickBot="1" x14ac:dyDescent="0.3">
      <c r="A12" s="8" t="s">
        <v>44</v>
      </c>
      <c r="B12" s="12">
        <v>15206.4</v>
      </c>
      <c r="C12" s="12">
        <v>15206.4</v>
      </c>
      <c r="D12" s="12">
        <v>15206.4</v>
      </c>
      <c r="E12" s="12">
        <v>15206.4</v>
      </c>
      <c r="F12" s="12">
        <v>15206.4</v>
      </c>
      <c r="G12" s="12">
        <v>15206.4</v>
      </c>
      <c r="H12" s="21">
        <v>15206.4</v>
      </c>
      <c r="I12" s="12">
        <v>15206.4</v>
      </c>
      <c r="J12" s="12">
        <v>15206.4</v>
      </c>
      <c r="K12" s="12">
        <v>15206.4</v>
      </c>
      <c r="L12" s="12">
        <v>15206.4</v>
      </c>
      <c r="M12" s="12">
        <v>15206.4</v>
      </c>
      <c r="N12" s="12">
        <f t="shared" si="12"/>
        <v>182476.79999999996</v>
      </c>
    </row>
    <row r="13" spans="1:20" ht="22.5" hidden="1" customHeight="1" thickBot="1" x14ac:dyDescent="0.3">
      <c r="A13" s="8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12"/>
        <v>0</v>
      </c>
    </row>
    <row r="14" spans="1:20" ht="22.5" customHeight="1" thickBot="1" x14ac:dyDescent="0.3">
      <c r="A14" s="8" t="s">
        <v>24</v>
      </c>
      <c r="B14" s="12">
        <v>1900</v>
      </c>
      <c r="C14" s="12">
        <v>1900</v>
      </c>
      <c r="D14" s="12">
        <v>1900</v>
      </c>
      <c r="E14" s="12">
        <v>1900</v>
      </c>
      <c r="F14" s="12">
        <v>1900</v>
      </c>
      <c r="G14" s="12">
        <v>1900</v>
      </c>
      <c r="H14" s="12">
        <v>1900</v>
      </c>
      <c r="I14" s="12">
        <v>1900</v>
      </c>
      <c r="J14" s="12">
        <v>1900</v>
      </c>
      <c r="K14" s="12">
        <v>1900</v>
      </c>
      <c r="L14" s="12">
        <v>1900</v>
      </c>
      <c r="M14" s="12">
        <v>1900</v>
      </c>
      <c r="N14" s="12">
        <f t="shared" si="12"/>
        <v>22800</v>
      </c>
    </row>
    <row r="15" spans="1:20" ht="20.25" customHeight="1" thickBot="1" x14ac:dyDescent="0.3">
      <c r="A15" s="6" t="s">
        <v>8</v>
      </c>
      <c r="B15" s="13">
        <f>SUM(B16:B23)</f>
        <v>200685.32</v>
      </c>
      <c r="C15" s="13">
        <f>SUM(C16:C23)</f>
        <v>215932.81000000003</v>
      </c>
      <c r="D15" s="13">
        <f>SUM(D16:D23)</f>
        <v>233448.78</v>
      </c>
      <c r="E15" s="13">
        <f t="shared" ref="E15:M15" si="13">SUM(E16:E23)</f>
        <v>215766.28</v>
      </c>
      <c r="F15" s="13">
        <f t="shared" si="13"/>
        <v>214749.74</v>
      </c>
      <c r="G15" s="13">
        <f t="shared" si="13"/>
        <v>215213.29</v>
      </c>
      <c r="H15" s="13">
        <f t="shared" si="13"/>
        <v>242886.56</v>
      </c>
      <c r="I15" s="13">
        <f t="shared" si="13"/>
        <v>216290.30000000005</v>
      </c>
      <c r="J15" s="13">
        <f t="shared" si="13"/>
        <v>216086.75999999995</v>
      </c>
      <c r="K15" s="13">
        <f t="shared" si="13"/>
        <v>215320.31</v>
      </c>
      <c r="L15" s="13">
        <f t="shared" si="13"/>
        <v>210845.39</v>
      </c>
      <c r="M15" s="13">
        <f t="shared" si="13"/>
        <v>211342.5</v>
      </c>
      <c r="N15" s="13">
        <f>SUM(B15:M15)</f>
        <v>2608568.0400000005</v>
      </c>
      <c r="T15" s="9"/>
    </row>
    <row r="16" spans="1:20" ht="24" customHeight="1" thickBot="1" x14ac:dyDescent="0.3">
      <c r="A16" s="8" t="s">
        <v>30</v>
      </c>
      <c r="B16" s="12">
        <f>172173.17-514.98+1254.12</f>
        <v>172912.31</v>
      </c>
      <c r="C16" s="12">
        <f>190690.25+1717.1</f>
        <v>192407.35</v>
      </c>
      <c r="D16" s="12">
        <f>201200.76+1416.02</f>
        <v>202616.78</v>
      </c>
      <c r="E16" s="12">
        <f>194366.17+1350.44</f>
        <v>195716.61000000002</v>
      </c>
      <c r="F16" s="12">
        <f>183346.11+1337.96</f>
        <v>184684.06999999998</v>
      </c>
      <c r="G16" s="12">
        <f>186932.52+1344.76</f>
        <v>188277.28</v>
      </c>
      <c r="H16" s="12">
        <f>199669.8+1443.05+1214.9</f>
        <v>202327.74999999997</v>
      </c>
      <c r="I16" s="12">
        <f>182553.39-171.66+1461.64+11.42</f>
        <v>183854.79000000004</v>
      </c>
      <c r="J16" s="12">
        <f>192198.02+1571.77+1296.62</f>
        <v>195066.40999999997</v>
      </c>
      <c r="K16" s="12">
        <f>190285.98+1458.36</f>
        <v>191744.34</v>
      </c>
      <c r="L16" s="12">
        <f>185046.76+1355.86</f>
        <v>186402.62</v>
      </c>
      <c r="M16" s="12">
        <f>190572.79+1385.35</f>
        <v>191958.14</v>
      </c>
      <c r="N16" s="12">
        <f>SUM(B16:M16)</f>
        <v>2287968.4500000002</v>
      </c>
    </row>
    <row r="17" spans="1:14" ht="26.25" customHeight="1" thickBot="1" x14ac:dyDescent="0.3">
      <c r="A17" s="8" t="s">
        <v>15</v>
      </c>
      <c r="B17" s="12">
        <v>91.54</v>
      </c>
      <c r="C17" s="12">
        <v>118.95</v>
      </c>
      <c r="D17" s="12">
        <v>95.68</v>
      </c>
      <c r="E17" s="12">
        <v>132.49</v>
      </c>
      <c r="F17" s="12">
        <v>20.55</v>
      </c>
      <c r="G17" s="12">
        <v>1598.87</v>
      </c>
      <c r="H17" s="12">
        <v>2934.29</v>
      </c>
      <c r="I17" s="12">
        <v>6741.59</v>
      </c>
      <c r="J17" s="12">
        <v>560.99</v>
      </c>
      <c r="K17" s="12">
        <v>263.77</v>
      </c>
      <c r="L17" s="12">
        <v>95.68</v>
      </c>
      <c r="M17" s="12">
        <v>85.49</v>
      </c>
      <c r="N17" s="12">
        <f t="shared" ref="N17:N23" si="14">SUM(B17:M17)</f>
        <v>12739.89</v>
      </c>
    </row>
    <row r="18" spans="1:14" ht="26.25" customHeight="1" thickBot="1" x14ac:dyDescent="0.3">
      <c r="A18" s="8" t="s">
        <v>16</v>
      </c>
      <c r="B18" s="12">
        <v>421.42</v>
      </c>
      <c r="C18" s="12">
        <v>632</v>
      </c>
      <c r="D18" s="12">
        <v>659.33</v>
      </c>
      <c r="E18" s="12">
        <v>651.5</v>
      </c>
      <c r="F18" s="12">
        <v>608.13</v>
      </c>
      <c r="G18" s="12">
        <v>622.24</v>
      </c>
      <c r="H18" s="12">
        <v>662.76</v>
      </c>
      <c r="I18" s="12">
        <v>606.14</v>
      </c>
      <c r="J18" s="12">
        <v>639.22</v>
      </c>
      <c r="K18" s="12">
        <v>634.47</v>
      </c>
      <c r="L18" s="12">
        <v>614.82000000000005</v>
      </c>
      <c r="M18" s="12">
        <v>628.75</v>
      </c>
      <c r="N18" s="12">
        <f t="shared" si="14"/>
        <v>7380.7800000000007</v>
      </c>
    </row>
    <row r="19" spans="1:14" ht="24" customHeight="1" thickBot="1" x14ac:dyDescent="0.3">
      <c r="A19" s="8" t="s">
        <v>17</v>
      </c>
      <c r="B19" s="14">
        <v>12338.38</v>
      </c>
      <c r="C19" s="15">
        <v>1524.21</v>
      </c>
      <c r="D19" s="15">
        <v>13417</v>
      </c>
      <c r="E19" s="15">
        <v>1086.1500000000001</v>
      </c>
      <c r="F19" s="15">
        <v>12766.95</v>
      </c>
      <c r="G19" s="15">
        <v>8309.9500000000007</v>
      </c>
      <c r="H19" s="12">
        <v>16711.04</v>
      </c>
      <c r="I19" s="12">
        <v>8077.36</v>
      </c>
      <c r="J19" s="12">
        <v>1138.21</v>
      </c>
      <c r="K19" s="12">
        <v>5552.45</v>
      </c>
      <c r="L19" s="12">
        <v>7928.13</v>
      </c>
      <c r="M19" s="12">
        <v>2098.5</v>
      </c>
      <c r="N19" s="12">
        <f t="shared" si="14"/>
        <v>90948.33</v>
      </c>
    </row>
    <row r="20" spans="1:14" ht="24" customHeight="1" thickBot="1" x14ac:dyDescent="0.3">
      <c r="A20" s="8" t="s">
        <v>26</v>
      </c>
      <c r="B20" s="16">
        <v>1082.8699999999999</v>
      </c>
      <c r="C20" s="16">
        <v>1210.01</v>
      </c>
      <c r="D20" s="16">
        <v>1269.57</v>
      </c>
      <c r="E20" s="16">
        <v>1233.93</v>
      </c>
      <c r="F20" s="16">
        <v>1170.2</v>
      </c>
      <c r="G20" s="16">
        <v>1191.2</v>
      </c>
      <c r="H20" s="14">
        <v>1274.6099999999999</v>
      </c>
      <c r="I20" s="15">
        <v>1165.5</v>
      </c>
      <c r="J20" s="15">
        <v>1229.1300000000001</v>
      </c>
      <c r="K20" s="12">
        <v>1216.07</v>
      </c>
      <c r="L20" s="12">
        <v>1182.94</v>
      </c>
      <c r="M20" s="12">
        <v>1210.02</v>
      </c>
      <c r="N20" s="12">
        <f t="shared" si="14"/>
        <v>14436.050000000001</v>
      </c>
    </row>
    <row r="21" spans="1:14" ht="24" customHeight="1" thickBot="1" x14ac:dyDescent="0.3">
      <c r="A21" s="8" t="s">
        <v>44</v>
      </c>
      <c r="B21" s="14">
        <v>12838.8</v>
      </c>
      <c r="C21" s="15">
        <v>14840.29</v>
      </c>
      <c r="D21" s="15">
        <v>14390.42</v>
      </c>
      <c r="E21" s="14">
        <v>15945.6</v>
      </c>
      <c r="F21" s="15">
        <v>14499.84</v>
      </c>
      <c r="G21" s="15">
        <v>14213.75</v>
      </c>
      <c r="H21" s="12">
        <v>15276.11</v>
      </c>
      <c r="I21" s="12">
        <v>14844.92</v>
      </c>
      <c r="J21" s="12">
        <v>16452.8</v>
      </c>
      <c r="K21" s="12">
        <v>14909.21</v>
      </c>
      <c r="L21" s="12">
        <v>13621.2</v>
      </c>
      <c r="M21" s="12">
        <v>14361.6</v>
      </c>
      <c r="N21" s="12">
        <f t="shared" si="14"/>
        <v>176194.54</v>
      </c>
    </row>
    <row r="22" spans="1:14" ht="24" hidden="1" customHeight="1" thickBot="1" x14ac:dyDescent="0.3">
      <c r="A22" s="8" t="s">
        <v>29</v>
      </c>
      <c r="B22" s="14"/>
      <c r="C22" s="14"/>
      <c r="D22" s="14"/>
      <c r="E22" s="14"/>
      <c r="F22" s="14"/>
      <c r="G22" s="14"/>
      <c r="H22" s="14"/>
      <c r="I22" s="12"/>
      <c r="J22" s="12"/>
      <c r="K22" s="12"/>
      <c r="L22" s="12"/>
      <c r="M22" s="12"/>
      <c r="N22" s="12">
        <f t="shared" si="14"/>
        <v>0</v>
      </c>
    </row>
    <row r="23" spans="1:14" ht="24" customHeight="1" thickBot="1" x14ac:dyDescent="0.3">
      <c r="A23" s="8" t="s">
        <v>24</v>
      </c>
      <c r="B23" s="14">
        <v>1000</v>
      </c>
      <c r="C23" s="14">
        <v>5200</v>
      </c>
      <c r="D23" s="14">
        <v>1000</v>
      </c>
      <c r="E23" s="14">
        <v>1000</v>
      </c>
      <c r="F23" s="14">
        <v>1000</v>
      </c>
      <c r="G23" s="14">
        <v>1000</v>
      </c>
      <c r="H23" s="12">
        <v>3700</v>
      </c>
      <c r="I23" s="12">
        <v>1000</v>
      </c>
      <c r="J23" s="12">
        <v>1000</v>
      </c>
      <c r="K23" s="12">
        <v>1000</v>
      </c>
      <c r="L23" s="12">
        <v>1000</v>
      </c>
      <c r="M23" s="12">
        <v>1000</v>
      </c>
      <c r="N23" s="12">
        <f t="shared" si="14"/>
        <v>18900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12">
        <f>7891.8*0.6</f>
        <v>4735.08</v>
      </c>
      <c r="C25" s="12">
        <f t="shared" ref="C25:M25" si="15">7891.8*0.6</f>
        <v>4735.08</v>
      </c>
      <c r="D25" s="12">
        <f t="shared" si="15"/>
        <v>4735.08</v>
      </c>
      <c r="E25" s="12">
        <f t="shared" si="15"/>
        <v>4735.08</v>
      </c>
      <c r="F25" s="12">
        <f t="shared" si="15"/>
        <v>4735.08</v>
      </c>
      <c r="G25" s="12">
        <f t="shared" si="15"/>
        <v>4735.08</v>
      </c>
      <c r="H25" s="12">
        <f t="shared" si="15"/>
        <v>4735.08</v>
      </c>
      <c r="I25" s="12">
        <f t="shared" si="15"/>
        <v>4735.08</v>
      </c>
      <c r="J25" s="12">
        <f t="shared" si="15"/>
        <v>4735.08</v>
      </c>
      <c r="K25" s="12">
        <f t="shared" si="15"/>
        <v>4735.08</v>
      </c>
      <c r="L25" s="12">
        <f t="shared" si="15"/>
        <v>4735.08</v>
      </c>
      <c r="M25" s="12">
        <f t="shared" si="15"/>
        <v>4735.08</v>
      </c>
      <c r="N25" s="12">
        <f>SUM(B25:M25)</f>
        <v>56820.960000000014</v>
      </c>
    </row>
    <row r="26" spans="1:14" ht="22.5" customHeight="1" thickBot="1" x14ac:dyDescent="0.3">
      <c r="A26" s="8" t="s">
        <v>2</v>
      </c>
      <c r="B26" s="12">
        <f t="shared" ref="B26:M26" si="16">7891.8*0.17</f>
        <v>1341.6060000000002</v>
      </c>
      <c r="C26" s="12">
        <f t="shared" si="16"/>
        <v>1341.6060000000002</v>
      </c>
      <c r="D26" s="12">
        <f t="shared" si="16"/>
        <v>1341.6060000000002</v>
      </c>
      <c r="E26" s="12">
        <f t="shared" si="16"/>
        <v>1341.6060000000002</v>
      </c>
      <c r="F26" s="12">
        <f t="shared" si="16"/>
        <v>1341.6060000000002</v>
      </c>
      <c r="G26" s="12">
        <f t="shared" si="16"/>
        <v>1341.6060000000002</v>
      </c>
      <c r="H26" s="12">
        <f t="shared" si="16"/>
        <v>1341.6060000000002</v>
      </c>
      <c r="I26" s="12">
        <f t="shared" si="16"/>
        <v>1341.6060000000002</v>
      </c>
      <c r="J26" s="12">
        <f t="shared" si="16"/>
        <v>1341.6060000000002</v>
      </c>
      <c r="K26" s="12">
        <f t="shared" si="16"/>
        <v>1341.6060000000002</v>
      </c>
      <c r="L26" s="12">
        <f t="shared" si="16"/>
        <v>1341.6060000000002</v>
      </c>
      <c r="M26" s="12">
        <f t="shared" si="16"/>
        <v>1341.6060000000002</v>
      </c>
      <c r="N26" s="12">
        <f t="shared" ref="N26:N40" si="17">SUM(B26:M26)</f>
        <v>16099.271999999999</v>
      </c>
    </row>
    <row r="27" spans="1:14" ht="21" customHeight="1" thickBot="1" x14ac:dyDescent="0.3">
      <c r="A27" s="8" t="s">
        <v>3</v>
      </c>
      <c r="B27" s="12">
        <f>216075.32*2.3%</f>
        <v>4969.73236</v>
      </c>
      <c r="C27" s="12">
        <f>230334.91*2.3%</f>
        <v>5297.7029300000004</v>
      </c>
      <c r="D27" s="12">
        <f>216075.32*2.3%</f>
        <v>4969.73236</v>
      </c>
      <c r="E27" s="12">
        <f>230654.28*2.3%</f>
        <v>5305.0484399999996</v>
      </c>
      <c r="F27" s="12">
        <f>226533.91*2.3%</f>
        <v>5210.2799299999997</v>
      </c>
      <c r="G27" s="12">
        <f>236928.6*2.3%</f>
        <v>5449.3577999999998</v>
      </c>
      <c r="H27" s="12">
        <f>232392.08*2.3%</f>
        <v>5345.0178399999995</v>
      </c>
      <c r="I27" s="12">
        <f>216075.32*2.3%</f>
        <v>4969.73236</v>
      </c>
      <c r="J27" s="12">
        <f>221980.79*2.3%</f>
        <v>5105.5581700000002</v>
      </c>
      <c r="K27" s="12">
        <f>224649.24*2.3%</f>
        <v>5166.9325199999994</v>
      </c>
      <c r="L27" s="12">
        <f>217706.14*2.3%</f>
        <v>5007.2412199999999</v>
      </c>
      <c r="M27" s="12">
        <f>222806.65*2.3%</f>
        <v>5124.5529499999993</v>
      </c>
      <c r="N27" s="12">
        <f t="shared" si="17"/>
        <v>61920.888879999999</v>
      </c>
    </row>
    <row r="28" spans="1:14" ht="23.25" customHeight="1" thickBot="1" x14ac:dyDescent="0.3">
      <c r="A28" s="8" t="s">
        <v>4</v>
      </c>
      <c r="B28" s="20">
        <f>199685.32*3%</f>
        <v>5990.5595999999996</v>
      </c>
      <c r="C28" s="12">
        <f>210732.81*3%</f>
        <v>6321.9843000000001</v>
      </c>
      <c r="D28" s="19">
        <f>232448.78*3%</f>
        <v>6973.4633999999996</v>
      </c>
      <c r="E28" s="20">
        <f>214766.28*3%</f>
        <v>6442.9883999999993</v>
      </c>
      <c r="F28" s="20">
        <f>213749.74*3%</f>
        <v>6412.4921999999997</v>
      </c>
      <c r="G28" s="20">
        <f>214213.29*3%</f>
        <v>6426.3986999999997</v>
      </c>
      <c r="H28" s="20">
        <f>239186.56*3%</f>
        <v>7175.5967999999993</v>
      </c>
      <c r="I28" s="20">
        <f>215290.3*3%</f>
        <v>6458.7089999999998</v>
      </c>
      <c r="J28" s="20">
        <f>215086.76*3%</f>
        <v>6452.6027999999997</v>
      </c>
      <c r="K28" s="20">
        <f>214320.31*3%</f>
        <v>6429.6093000000001</v>
      </c>
      <c r="L28" s="20">
        <f>209845.39*3%</f>
        <v>6295.3617000000004</v>
      </c>
      <c r="M28" s="20">
        <f>210342.5*3%</f>
        <v>6310.2749999999996</v>
      </c>
      <c r="N28" s="12">
        <f t="shared" si="17"/>
        <v>77690.041199999992</v>
      </c>
    </row>
    <row r="29" spans="1:14" ht="23.25" customHeight="1" thickBot="1" x14ac:dyDescent="0.3">
      <c r="A29" s="5" t="s">
        <v>9</v>
      </c>
      <c r="B29" s="21">
        <f t="shared" ref="B29:M29" si="18">7891.8*8.5</f>
        <v>67080.3</v>
      </c>
      <c r="C29" s="21">
        <f t="shared" si="18"/>
        <v>67080.3</v>
      </c>
      <c r="D29" s="21">
        <f t="shared" si="18"/>
        <v>67080.3</v>
      </c>
      <c r="E29" s="21">
        <f t="shared" si="18"/>
        <v>67080.3</v>
      </c>
      <c r="F29" s="21">
        <f t="shared" si="18"/>
        <v>67080.3</v>
      </c>
      <c r="G29" s="21">
        <f t="shared" si="18"/>
        <v>67080.3</v>
      </c>
      <c r="H29" s="21">
        <f t="shared" si="18"/>
        <v>67080.3</v>
      </c>
      <c r="I29" s="21">
        <f t="shared" si="18"/>
        <v>67080.3</v>
      </c>
      <c r="J29" s="21">
        <f t="shared" si="18"/>
        <v>67080.3</v>
      </c>
      <c r="K29" s="21">
        <f t="shared" si="18"/>
        <v>67080.3</v>
      </c>
      <c r="L29" s="21">
        <f t="shared" si="18"/>
        <v>67080.3</v>
      </c>
      <c r="M29" s="21">
        <f t="shared" si="18"/>
        <v>67080.3</v>
      </c>
      <c r="N29" s="12">
        <f t="shared" si="17"/>
        <v>804963.60000000021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v>0</v>
      </c>
      <c r="E30" s="12">
        <f>1834.87+0</f>
        <v>1834.87</v>
      </c>
      <c r="F30" s="12">
        <f>3232.39+0</f>
        <v>3232.39</v>
      </c>
      <c r="G30" s="12">
        <f>7856.76+19.09</f>
        <v>7875.85</v>
      </c>
      <c r="H30" s="12">
        <v>0</v>
      </c>
      <c r="I30" s="12">
        <v>0</v>
      </c>
      <c r="J30" s="12">
        <f>0.22+0.01</f>
        <v>0.23</v>
      </c>
      <c r="K30" s="12">
        <v>0</v>
      </c>
      <c r="L30" s="12">
        <v>0</v>
      </c>
      <c r="M30" s="12">
        <f>0+105.65</f>
        <v>105.65</v>
      </c>
      <c r="N30" s="12">
        <f t="shared" si="17"/>
        <v>13048.99</v>
      </c>
    </row>
    <row r="31" spans="1:14" ht="26.25" customHeight="1" thickBot="1" x14ac:dyDescent="0.3">
      <c r="A31" s="8" t="s">
        <v>19</v>
      </c>
      <c r="B31" s="12">
        <v>981.86</v>
      </c>
      <c r="C31" s="12">
        <v>981.86</v>
      </c>
      <c r="D31" s="12">
        <v>654.28</v>
      </c>
      <c r="E31" s="12">
        <v>981.86</v>
      </c>
      <c r="F31" s="12">
        <v>981.86</v>
      </c>
      <c r="G31" s="12">
        <v>981.86</v>
      </c>
      <c r="H31" s="12">
        <v>981.86</v>
      </c>
      <c r="I31" s="12">
        <v>981.86</v>
      </c>
      <c r="J31" s="12">
        <v>981.86</v>
      </c>
      <c r="K31" s="12">
        <v>981.86</v>
      </c>
      <c r="L31" s="12">
        <v>981.86</v>
      </c>
      <c r="M31" s="12">
        <v>981.86</v>
      </c>
      <c r="N31" s="12">
        <f t="shared" si="17"/>
        <v>11454.740000000002</v>
      </c>
    </row>
    <row r="32" spans="1:14" ht="26.25" customHeight="1" thickBot="1" x14ac:dyDescent="0.3">
      <c r="A32" s="8" t="s">
        <v>20</v>
      </c>
      <c r="B32" s="12">
        <v>14259.4</v>
      </c>
      <c r="C32" s="12">
        <v>0</v>
      </c>
      <c r="D32" s="12">
        <v>14578.95</v>
      </c>
      <c r="E32" s="12">
        <v>8623.7099999999991</v>
      </c>
      <c r="F32" s="12">
        <v>17620.89</v>
      </c>
      <c r="G32" s="12">
        <v>8441.1</v>
      </c>
      <c r="H32" s="12">
        <v>0</v>
      </c>
      <c r="I32" s="12">
        <v>5905.46</v>
      </c>
      <c r="J32" s="12">
        <v>8573.9</v>
      </c>
      <c r="K32" s="12">
        <v>1630.95</v>
      </c>
      <c r="L32" s="12">
        <v>6731.31</v>
      </c>
      <c r="M32" s="12">
        <v>9217.15</v>
      </c>
      <c r="N32" s="12">
        <f t="shared" si="17"/>
        <v>95582.819999999978</v>
      </c>
    </row>
    <row r="33" spans="1:14" ht="23.25" customHeight="1" thickBot="1" x14ac:dyDescent="0.3">
      <c r="A33" s="8" t="s">
        <v>26</v>
      </c>
      <c r="B33" s="12">
        <v>1262.42</v>
      </c>
      <c r="C33" s="12">
        <v>1262.42</v>
      </c>
      <c r="D33" s="12">
        <v>1262.42</v>
      </c>
      <c r="E33" s="12">
        <v>1262.42</v>
      </c>
      <c r="F33" s="12">
        <v>1262.42</v>
      </c>
      <c r="G33" s="12">
        <v>1262.42</v>
      </c>
      <c r="H33" s="12">
        <v>1262.42</v>
      </c>
      <c r="I33" s="12">
        <v>1262.42</v>
      </c>
      <c r="J33" s="12">
        <v>1262.42</v>
      </c>
      <c r="K33" s="12">
        <v>1262.42</v>
      </c>
      <c r="L33" s="12">
        <v>1262.42</v>
      </c>
      <c r="M33" s="12">
        <v>1262.42</v>
      </c>
      <c r="N33" s="12">
        <f t="shared" si="17"/>
        <v>15149.04</v>
      </c>
    </row>
    <row r="34" spans="1:14" ht="22.5" customHeight="1" thickBot="1" x14ac:dyDescent="0.3">
      <c r="A34" s="8" t="s">
        <v>6</v>
      </c>
      <c r="B34" s="12">
        <f t="shared" ref="B34:M34" si="19">7891.8*3.75</f>
        <v>29594.25</v>
      </c>
      <c r="C34" s="12">
        <f t="shared" si="19"/>
        <v>29594.25</v>
      </c>
      <c r="D34" s="12">
        <f t="shared" si="19"/>
        <v>29594.25</v>
      </c>
      <c r="E34" s="12">
        <f t="shared" si="19"/>
        <v>29594.25</v>
      </c>
      <c r="F34" s="12">
        <f t="shared" si="19"/>
        <v>29594.25</v>
      </c>
      <c r="G34" s="12">
        <f t="shared" si="19"/>
        <v>29594.25</v>
      </c>
      <c r="H34" s="12">
        <f t="shared" si="19"/>
        <v>29594.25</v>
      </c>
      <c r="I34" s="12">
        <f t="shared" si="19"/>
        <v>29594.25</v>
      </c>
      <c r="J34" s="12">
        <f t="shared" si="19"/>
        <v>29594.25</v>
      </c>
      <c r="K34" s="12">
        <f t="shared" si="19"/>
        <v>29594.25</v>
      </c>
      <c r="L34" s="12">
        <f t="shared" si="19"/>
        <v>29594.25</v>
      </c>
      <c r="M34" s="12">
        <f t="shared" si="19"/>
        <v>29594.25</v>
      </c>
      <c r="N34" s="12">
        <f t="shared" si="17"/>
        <v>355131</v>
      </c>
    </row>
    <row r="35" spans="1:14" ht="22.5" customHeight="1" thickBot="1" x14ac:dyDescent="0.3">
      <c r="A35" s="8" t="s">
        <v>25</v>
      </c>
      <c r="B35" s="12">
        <f>7267.52*4</f>
        <v>29070.080000000002</v>
      </c>
      <c r="C35" s="12">
        <f t="shared" ref="C35:J35" si="20">7267.52*4</f>
        <v>29070.080000000002</v>
      </c>
      <c r="D35" s="12">
        <f t="shared" si="20"/>
        <v>29070.080000000002</v>
      </c>
      <c r="E35" s="12">
        <f t="shared" si="20"/>
        <v>29070.080000000002</v>
      </c>
      <c r="F35" s="12">
        <f t="shared" si="20"/>
        <v>29070.080000000002</v>
      </c>
      <c r="G35" s="12">
        <f t="shared" si="20"/>
        <v>29070.080000000002</v>
      </c>
      <c r="H35" s="12">
        <f t="shared" si="20"/>
        <v>29070.080000000002</v>
      </c>
      <c r="I35" s="12">
        <f t="shared" si="20"/>
        <v>29070.080000000002</v>
      </c>
      <c r="J35" s="12">
        <f t="shared" si="20"/>
        <v>29070.080000000002</v>
      </c>
      <c r="K35" s="12">
        <f>5700.4*4</f>
        <v>22801.599999999999</v>
      </c>
      <c r="L35" s="12">
        <f>7267.52*4</f>
        <v>29070.080000000002</v>
      </c>
      <c r="M35" s="12">
        <f>6954.1*4</f>
        <v>27816.400000000001</v>
      </c>
      <c r="N35" s="12">
        <f t="shared" si="17"/>
        <v>341318.8000000001</v>
      </c>
    </row>
    <row r="36" spans="1:14" ht="22.5" customHeight="1" thickBot="1" x14ac:dyDescent="0.3">
      <c r="A36" s="8" t="s">
        <v>28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f>3615*4</f>
        <v>14460</v>
      </c>
      <c r="K36" s="12">
        <v>0</v>
      </c>
      <c r="L36" s="12">
        <v>0</v>
      </c>
      <c r="M36" s="12">
        <v>0</v>
      </c>
      <c r="N36" s="12">
        <f t="shared" si="17"/>
        <v>14460</v>
      </c>
    </row>
    <row r="37" spans="1:14" ht="21.75" customHeight="1" thickBot="1" x14ac:dyDescent="0.3">
      <c r="A37" s="8" t="s">
        <v>44</v>
      </c>
      <c r="B37" s="12">
        <v>12405</v>
      </c>
      <c r="C37" s="12">
        <v>14135</v>
      </c>
      <c r="D37" s="12">
        <v>14010</v>
      </c>
      <c r="E37" s="12">
        <v>13095</v>
      </c>
      <c r="F37" s="12">
        <v>14890</v>
      </c>
      <c r="G37" s="12">
        <v>14400</v>
      </c>
      <c r="H37" s="12">
        <v>14065</v>
      </c>
      <c r="I37" s="12">
        <v>12575</v>
      </c>
      <c r="J37" s="12">
        <v>10160</v>
      </c>
      <c r="K37" s="12">
        <v>9936</v>
      </c>
      <c r="L37" s="12">
        <v>9356</v>
      </c>
      <c r="M37" s="12">
        <v>9654</v>
      </c>
      <c r="N37" s="12">
        <f t="shared" si="17"/>
        <v>148681</v>
      </c>
    </row>
    <row r="38" spans="1:14" ht="21.75" customHeight="1" thickBot="1" x14ac:dyDescent="0.3">
      <c r="A38" s="8" t="s">
        <v>46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1">
        <v>3136</v>
      </c>
      <c r="K38" s="12">
        <v>2091</v>
      </c>
      <c r="L38" s="12">
        <v>2091</v>
      </c>
      <c r="M38" s="12">
        <v>2091</v>
      </c>
      <c r="N38" s="12">
        <f t="shared" si="17"/>
        <v>9409</v>
      </c>
    </row>
    <row r="39" spans="1:14" ht="21.75" customHeight="1" thickBot="1" x14ac:dyDescent="0.3">
      <c r="A39" s="8" t="s">
        <v>45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1880</v>
      </c>
      <c r="J39" s="21">
        <v>1987</v>
      </c>
      <c r="K39" s="12">
        <v>1797</v>
      </c>
      <c r="L39" s="12">
        <v>1711</v>
      </c>
      <c r="M39" s="12">
        <v>1755</v>
      </c>
      <c r="N39" s="12">
        <f t="shared" si="17"/>
        <v>9130</v>
      </c>
    </row>
    <row r="40" spans="1:14" ht="24.75" customHeight="1" thickBot="1" x14ac:dyDescent="0.3">
      <c r="A40" s="8" t="s">
        <v>23</v>
      </c>
      <c r="B40" s="12">
        <v>900</v>
      </c>
      <c r="C40" s="12">
        <v>900</v>
      </c>
      <c r="D40" s="12">
        <v>900</v>
      </c>
      <c r="E40" s="12">
        <v>900</v>
      </c>
      <c r="F40" s="12">
        <v>900</v>
      </c>
      <c r="G40" s="12">
        <v>900</v>
      </c>
      <c r="H40" s="12">
        <v>900</v>
      </c>
      <c r="I40" s="12">
        <v>900</v>
      </c>
      <c r="J40" s="12">
        <v>900</v>
      </c>
      <c r="K40" s="12">
        <v>900</v>
      </c>
      <c r="L40" s="12">
        <v>900</v>
      </c>
      <c r="M40" s="12">
        <v>900</v>
      </c>
      <c r="N40" s="12">
        <f t="shared" si="17"/>
        <v>10800</v>
      </c>
    </row>
    <row r="41" spans="1:14" ht="24" customHeight="1" thickBot="1" x14ac:dyDescent="0.3">
      <c r="A41" s="8" t="s">
        <v>10</v>
      </c>
      <c r="B41" s="12">
        <v>0</v>
      </c>
      <c r="C41" s="12">
        <f>87253+85.5*4</f>
        <v>87595</v>
      </c>
      <c r="D41" s="12">
        <f>723.8+1617.4+6218.2</f>
        <v>8559.4</v>
      </c>
      <c r="E41" s="12">
        <f>105</f>
        <v>105</v>
      </c>
      <c r="F41" s="12">
        <f>765.7</f>
        <v>765.7</v>
      </c>
      <c r="G41" s="12">
        <f>765.7+1221</f>
        <v>1986.7</v>
      </c>
      <c r="H41" s="12">
        <f>3260+2000</f>
        <v>5260</v>
      </c>
      <c r="I41" s="12">
        <f>2402+1345.4+3870.6+377.8</f>
        <v>7995.8</v>
      </c>
      <c r="J41" s="12">
        <f>12346.15</f>
        <v>12346.15</v>
      </c>
      <c r="K41" s="12">
        <f>2288.6+1082.9</f>
        <v>3371.5</v>
      </c>
      <c r="L41" s="12">
        <f>18525+105+540.1</f>
        <v>19170.099999999999</v>
      </c>
      <c r="M41" s="12">
        <f>10000+105+105</f>
        <v>10210</v>
      </c>
      <c r="N41" s="12">
        <f>SUM(B41:M41)</f>
        <v>157365.34999999998</v>
      </c>
    </row>
    <row r="42" spans="1:14" ht="22.5" customHeight="1" thickBot="1" x14ac:dyDescent="0.3">
      <c r="A42" s="4" t="s">
        <v>21</v>
      </c>
      <c r="B42" s="11">
        <f t="shared" ref="B42:M42" si="21">SUM(B25:B41)</f>
        <v>172590.28795999999</v>
      </c>
      <c r="C42" s="11">
        <f t="shared" si="21"/>
        <v>248315.28323</v>
      </c>
      <c r="D42" s="11">
        <f t="shared" si="21"/>
        <v>183729.56175999998</v>
      </c>
      <c r="E42" s="11">
        <f t="shared" si="21"/>
        <v>170372.21283999999</v>
      </c>
      <c r="F42" s="11">
        <f t="shared" si="21"/>
        <v>183097.34813</v>
      </c>
      <c r="G42" s="11">
        <f t="shared" si="21"/>
        <v>179545.0025</v>
      </c>
      <c r="H42" s="11">
        <f t="shared" si="21"/>
        <v>166811.21064</v>
      </c>
      <c r="I42" s="11">
        <f t="shared" si="21"/>
        <v>174750.29736</v>
      </c>
      <c r="J42" s="11">
        <f t="shared" si="21"/>
        <v>197187.03696999999</v>
      </c>
      <c r="K42" s="11">
        <f t="shared" si="21"/>
        <v>159120.10782</v>
      </c>
      <c r="L42" s="11">
        <f t="shared" si="21"/>
        <v>185327.60892</v>
      </c>
      <c r="M42" s="11">
        <f t="shared" si="21"/>
        <v>178179.54394999999</v>
      </c>
      <c r="N42" s="11">
        <f>SUM(B42:M42)</f>
        <v>2199025.50208</v>
      </c>
    </row>
    <row r="43" spans="1:14" ht="23.25" customHeight="1" thickBot="1" x14ac:dyDescent="0.3">
      <c r="A43" s="5" t="s">
        <v>5</v>
      </c>
      <c r="B43" s="16">
        <f t="shared" ref="B43:N43" si="22">B15-B42</f>
        <v>28095.03204000002</v>
      </c>
      <c r="C43" s="16">
        <f t="shared" si="22"/>
        <v>-32382.473229999974</v>
      </c>
      <c r="D43" s="16">
        <f t="shared" si="22"/>
        <v>49719.218240000017</v>
      </c>
      <c r="E43" s="16">
        <f t="shared" si="22"/>
        <v>45394.067160000006</v>
      </c>
      <c r="F43" s="16">
        <f t="shared" si="22"/>
        <v>31652.391869999992</v>
      </c>
      <c r="G43" s="16">
        <f t="shared" si="22"/>
        <v>35668.287500000006</v>
      </c>
      <c r="H43" s="16">
        <f t="shared" si="22"/>
        <v>76075.349359999993</v>
      </c>
      <c r="I43" s="16">
        <f t="shared" si="22"/>
        <v>41540.00264000005</v>
      </c>
      <c r="J43" s="16">
        <f t="shared" si="22"/>
        <v>18899.723029999965</v>
      </c>
      <c r="K43" s="16">
        <f t="shared" si="22"/>
        <v>56200.202179999993</v>
      </c>
      <c r="L43" s="16">
        <f t="shared" si="22"/>
        <v>25517.781080000015</v>
      </c>
      <c r="M43" s="16">
        <f t="shared" si="22"/>
        <v>33162.956050000008</v>
      </c>
      <c r="N43" s="16">
        <f t="shared" si="22"/>
        <v>409542.5379200005</v>
      </c>
    </row>
    <row r="44" spans="1:14" ht="23.25" customHeight="1" thickBot="1" x14ac:dyDescent="0.3">
      <c r="A44" s="5" t="s">
        <v>7</v>
      </c>
      <c r="B44" s="14">
        <f t="shared" ref="B44:N44" si="23">B4+B43</f>
        <v>-759815.36795999995</v>
      </c>
      <c r="C44" s="14">
        <f t="shared" si="23"/>
        <v>-792197.84118999995</v>
      </c>
      <c r="D44" s="14">
        <f t="shared" si="23"/>
        <v>-742478.62294999999</v>
      </c>
      <c r="E44" s="14">
        <f t="shared" si="23"/>
        <v>-697084.55579000001</v>
      </c>
      <c r="F44" s="14">
        <f t="shared" si="23"/>
        <v>-665432.16391999996</v>
      </c>
      <c r="G44" s="14">
        <f t="shared" si="23"/>
        <v>-629763.87641999999</v>
      </c>
      <c r="H44" s="14">
        <f t="shared" si="23"/>
        <v>-553688.52705999999</v>
      </c>
      <c r="I44" s="14">
        <f t="shared" si="23"/>
        <v>-512148.52441999991</v>
      </c>
      <c r="J44" s="14">
        <f t="shared" si="23"/>
        <v>-493248.80138999992</v>
      </c>
      <c r="K44" s="14">
        <f t="shared" si="23"/>
        <v>-437048.5992099999</v>
      </c>
      <c r="L44" s="14">
        <f t="shared" si="23"/>
        <v>-411530.81812999991</v>
      </c>
      <c r="M44" s="14">
        <f t="shared" si="23"/>
        <v>-378367.86207999988</v>
      </c>
      <c r="N44" s="14">
        <f t="shared" si="23"/>
        <v>-378367.86207999953</v>
      </c>
    </row>
    <row r="45" spans="1:14" ht="27" customHeight="1" thickBot="1" x14ac:dyDescent="0.3">
      <c r="A45" s="7" t="s">
        <v>11</v>
      </c>
      <c r="B45" s="18">
        <f>B5+B15-B6</f>
        <v>-776477.00999999989</v>
      </c>
      <c r="C45" s="18">
        <f t="shared" ref="C45:N45" si="24">C5+C15-C6</f>
        <v>-792779.10999999987</v>
      </c>
      <c r="D45" s="18">
        <f t="shared" si="24"/>
        <v>-777305.64999999979</v>
      </c>
      <c r="E45" s="18">
        <f>E5+E15-E6</f>
        <v>-794093.64999999967</v>
      </c>
      <c r="F45" s="18">
        <f t="shared" si="24"/>
        <v>-807777.8199999996</v>
      </c>
      <c r="G45" s="18">
        <f t="shared" si="24"/>
        <v>-831393.12999999954</v>
      </c>
      <c r="H45" s="18">
        <f t="shared" si="24"/>
        <v>-822798.64999999956</v>
      </c>
      <c r="I45" s="18">
        <f t="shared" si="24"/>
        <v>-824483.66999999946</v>
      </c>
      <c r="J45" s="18">
        <f t="shared" si="24"/>
        <v>-832277.69999999949</v>
      </c>
      <c r="K45" s="18">
        <f t="shared" si="24"/>
        <v>-843506.62999999942</v>
      </c>
      <c r="L45" s="18">
        <f t="shared" si="24"/>
        <v>-852267.37999999942</v>
      </c>
      <c r="M45" s="18">
        <f t="shared" si="24"/>
        <v>-865631.52999999933</v>
      </c>
      <c r="N45" s="18">
        <f t="shared" si="24"/>
        <v>-865631.52999999956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2024-03-04T05:46:42Z</cp:lastPrinted>
  <dcterms:created xsi:type="dcterms:W3CDTF">2011-06-06T03:25:48Z</dcterms:created>
  <dcterms:modified xsi:type="dcterms:W3CDTF">2024-03-04T05:53:55Z</dcterms:modified>
</cp:coreProperties>
</file>