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M41" i="1" l="1"/>
  <c r="L41" i="1" l="1"/>
  <c r="K40" i="1" l="1"/>
  <c r="K41" i="1" l="1"/>
  <c r="M35" i="1" l="1"/>
  <c r="L35" i="1"/>
  <c r="K35" i="1" l="1"/>
  <c r="M28" i="1" l="1"/>
  <c r="M27" i="1"/>
  <c r="L28" i="1" l="1"/>
  <c r="L27" i="1"/>
  <c r="L7" i="1"/>
  <c r="K28" i="1" l="1"/>
  <c r="K27" i="1"/>
  <c r="K34" i="1"/>
  <c r="L34" i="1"/>
  <c r="M34" i="1"/>
  <c r="K29" i="1"/>
  <c r="L29" i="1"/>
  <c r="M29" i="1"/>
  <c r="K26" i="1"/>
  <c r="L26" i="1"/>
  <c r="M26" i="1"/>
  <c r="K25" i="1"/>
  <c r="L25" i="1"/>
  <c r="M25" i="1"/>
  <c r="B41" i="1" l="1"/>
  <c r="N38" i="1" l="1"/>
  <c r="N39" i="1"/>
  <c r="J41" i="1" l="1"/>
  <c r="J30" i="1" l="1"/>
  <c r="J35" i="1" l="1"/>
  <c r="I35" i="1"/>
  <c r="H35" i="1" l="1"/>
  <c r="H34" i="1" l="1"/>
  <c r="I34" i="1"/>
  <c r="J34" i="1"/>
  <c r="J28" i="1" l="1"/>
  <c r="J27" i="1"/>
  <c r="I28" i="1" l="1"/>
  <c r="I27" i="1"/>
  <c r="H28" i="1" l="1"/>
  <c r="H27" i="1"/>
  <c r="H29" i="1" l="1"/>
  <c r="I29" i="1"/>
  <c r="J29" i="1"/>
  <c r="H26" i="1"/>
  <c r="I26" i="1"/>
  <c r="J26" i="1"/>
  <c r="H25" i="1"/>
  <c r="I25" i="1"/>
  <c r="J25" i="1"/>
  <c r="G35" i="1" l="1"/>
  <c r="C35" i="1"/>
  <c r="D35" i="1"/>
  <c r="E35" i="1"/>
  <c r="F35" i="1"/>
  <c r="B35" i="1"/>
  <c r="F41" i="1" l="1"/>
  <c r="G28" i="1" l="1"/>
  <c r="G27" i="1"/>
  <c r="E41" i="1" l="1"/>
  <c r="F28" i="1" l="1"/>
  <c r="F27" i="1"/>
  <c r="E28" i="1" l="1"/>
  <c r="E27" i="1"/>
  <c r="E34" i="1" l="1"/>
  <c r="F34" i="1"/>
  <c r="G34" i="1"/>
  <c r="E29" i="1"/>
  <c r="F29" i="1"/>
  <c r="G29" i="1"/>
  <c r="E26" i="1"/>
  <c r="F26" i="1"/>
  <c r="G26" i="1"/>
  <c r="E25" i="1"/>
  <c r="F25" i="1"/>
  <c r="G25" i="1"/>
  <c r="D41" i="1" l="1"/>
  <c r="C41" i="1" l="1"/>
  <c r="D28" i="1" l="1"/>
  <c r="D27" i="1"/>
  <c r="C28" i="1" l="1"/>
  <c r="C27" i="1"/>
  <c r="B28" i="1" l="1"/>
  <c r="B27" i="1"/>
  <c r="C34" i="1" l="1"/>
  <c r="D34" i="1"/>
  <c r="C29" i="1"/>
  <c r="D29" i="1"/>
  <c r="C26" i="1"/>
  <c r="D26" i="1"/>
  <c r="C25" i="1"/>
  <c r="D25" i="1"/>
  <c r="B34" i="1"/>
  <c r="B29" i="1"/>
  <c r="B26" i="1"/>
  <c r="B25" i="1"/>
  <c r="N8" i="1" l="1"/>
  <c r="N17" i="1"/>
  <c r="N18" i="1" l="1"/>
  <c r="N19" i="1"/>
  <c r="N20" i="1"/>
  <c r="N21" i="1"/>
  <c r="N22" i="1"/>
  <c r="N23" i="1"/>
  <c r="N31" i="1"/>
  <c r="N32" i="1"/>
  <c r="N33" i="1"/>
  <c r="N35" i="1"/>
  <c r="N36" i="1"/>
  <c r="N37" i="1"/>
  <c r="N40" i="1"/>
  <c r="N30" i="1"/>
  <c r="N9" i="1" l="1"/>
  <c r="N10" i="1"/>
  <c r="N11" i="1"/>
  <c r="N12" i="1"/>
  <c r="N13" i="1"/>
  <c r="N14" i="1"/>
  <c r="N41" i="1" l="1"/>
  <c r="N29" i="1" l="1"/>
  <c r="N28" i="1" l="1"/>
  <c r="N16" i="1"/>
  <c r="N27" i="1"/>
  <c r="N7" i="1"/>
  <c r="N5" i="1" l="1"/>
  <c r="N4" i="1"/>
  <c r="C15" i="1" l="1"/>
  <c r="C42" i="1" s="1"/>
  <c r="C43" i="1" s="1"/>
  <c r="D15" i="1"/>
  <c r="D42" i="1" s="1"/>
  <c r="D43" i="1" s="1"/>
  <c r="B15" i="1"/>
  <c r="C6" i="1"/>
  <c r="D6" i="1"/>
  <c r="B6" i="1"/>
  <c r="N34" i="1"/>
  <c r="N26" i="1"/>
  <c r="B45" i="1" l="1"/>
  <c r="C5" i="1" s="1"/>
  <c r="B42" i="1"/>
  <c r="B43" i="1" s="1"/>
  <c r="B44" i="1" s="1"/>
  <c r="C4" i="1" s="1"/>
  <c r="C44" i="1" s="1"/>
  <c r="D4" i="1" s="1"/>
  <c r="C45" i="1" l="1"/>
  <c r="D5" i="1" s="1"/>
  <c r="D45" i="1" s="1"/>
  <c r="E5" i="1" s="1"/>
  <c r="D44" i="1"/>
  <c r="E4" i="1" s="1"/>
  <c r="E15" i="1" l="1"/>
  <c r="F6" i="1"/>
  <c r="G6" i="1"/>
  <c r="E6" i="1"/>
  <c r="E42" i="1" l="1"/>
  <c r="E45" i="1"/>
  <c r="F5" i="1" s="1"/>
  <c r="F15" i="1"/>
  <c r="G15" i="1"/>
  <c r="H15" i="1"/>
  <c r="I15" i="1"/>
  <c r="J15" i="1"/>
  <c r="K15" i="1"/>
  <c r="L15" i="1"/>
  <c r="M15" i="1"/>
  <c r="G42" i="1" l="1"/>
  <c r="G43" i="1" s="1"/>
  <c r="N15" i="1"/>
  <c r="E43" i="1"/>
  <c r="N25" i="1"/>
  <c r="E44" i="1" l="1"/>
  <c r="F4" i="1" s="1"/>
  <c r="M42" i="1"/>
  <c r="M43" i="1" s="1"/>
  <c r="L6" i="1"/>
  <c r="L42" i="1"/>
  <c r="L43" i="1" s="1"/>
  <c r="K6" i="1"/>
  <c r="M6" i="1"/>
  <c r="K42" i="1" l="1"/>
  <c r="K43" i="1" s="1"/>
  <c r="J6" i="1"/>
  <c r="I6" i="1"/>
  <c r="H42" i="1"/>
  <c r="H43" i="1" s="1"/>
  <c r="H6" i="1"/>
  <c r="N6" i="1" l="1"/>
  <c r="N45" i="1" s="1"/>
  <c r="I42" i="1"/>
  <c r="I43" i="1" s="1"/>
  <c r="J42" i="1"/>
  <c r="J43" i="1" s="1"/>
  <c r="F42" i="1" l="1"/>
  <c r="F43" i="1" l="1"/>
  <c r="F44" i="1" s="1"/>
  <c r="G4" i="1" s="1"/>
  <c r="N42" i="1"/>
  <c r="F45" i="1"/>
  <c r="G5" i="1" s="1"/>
  <c r="N43" i="1" l="1"/>
  <c r="N44" i="1" s="1"/>
  <c r="G45" i="1" l="1"/>
  <c r="H5" i="1" s="1"/>
  <c r="H45" i="1" l="1"/>
  <c r="I5" i="1" s="1"/>
  <c r="G44" i="1" l="1"/>
  <c r="H4" i="1" s="1"/>
  <c r="I45" i="1" l="1"/>
  <c r="J5" i="1" s="1"/>
  <c r="H44" i="1"/>
  <c r="I4" i="1" s="1"/>
  <c r="J45" i="1" l="1"/>
  <c r="K5" i="1" s="1"/>
  <c r="I44" i="1" l="1"/>
  <c r="J4" i="1" s="1"/>
  <c r="K45" i="1"/>
  <c r="L5" i="1" s="1"/>
  <c r="J44" i="1" l="1"/>
  <c r="K4" i="1" s="1"/>
  <c r="L45" i="1"/>
  <c r="M5" i="1" s="1"/>
  <c r="M45" i="1" l="1"/>
  <c r="K44" i="1"/>
  <c r="L4" i="1" s="1"/>
  <c r="L44" i="1" l="1"/>
  <c r="M4" i="1" s="1"/>
  <c r="M44" i="1" l="1"/>
</calcChain>
</file>

<file path=xl/sharedStrings.xml><?xml version="1.0" encoding="utf-8"?>
<sst xmlns="http://schemas.openxmlformats.org/spreadsheetml/2006/main" count="58" uniqueCount="48">
  <si>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</si>
  <si>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</si>
  <si>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</si>
  <si>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</si>
  <si>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</si>
  <si>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</si>
  <si>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</si>
  <si>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</si>
  <si>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</si>
  <si>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</si>
  <si>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</si>
  <si>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</si>
  <si>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</si>
  <si>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</si>
  <si>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</si>
  <si>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</si>
  <si>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</si>
  <si>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</si>
  <si>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</si>
  <si>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</si>
  <si>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</si>
  <si>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</si>
  <si>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</si>
  <si>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</si>
  <si>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</si>
  <si>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</si>
  <si>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</si>
  <si>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</si>
  <si>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Содержание жилья и текущий ремонт,  ОПУ</t>
  </si>
  <si>
    <t>Тех.обслуживание приборов учета</t>
  </si>
  <si>
    <t>Содержание жилья и текущий ремонт /нежилые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</si>
  <si>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</si>
  <si>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</si>
  <si>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</si>
  <si>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</si>
  <si>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</si>
  <si>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</si>
  <si>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</si>
  <si>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2023г.</t>
  </si>
  <si>
    <t>Сентябрь 2023г.</t>
  </si>
  <si>
    <t>Октябрь 2023г.</t>
  </si>
  <si>
    <t>Ноябрь 2023г.</t>
  </si>
  <si>
    <t>Декабрь 2023г.</t>
  </si>
  <si>
    <t>Всего:                       за  2023г.</t>
  </si>
  <si>
    <t>Возмещение расходов совета МКД</t>
  </si>
  <si>
    <t>Удержание НДФЛ за 2023 год</t>
  </si>
  <si>
    <t>Удержание НДФЛ за 2021 год по решению суда</t>
  </si>
  <si>
    <t xml:space="preserve">       ОТЧЕТ по дому Ударная, 83/1 за период с 01.01.2023г. по 31.12.2023г.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</si>
</sst>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A31" zoomScale="75" workbookViewId="0">
      <selection activeCell="B31" sqref="B1:J1048576"/>
    </sheetView>
  </sheetViews>
  <sheetFormatPr defaultRowHeight="13.2" x14ac:dyDescent="0.25"/>
  <cols>
    <col min="1" max="1" width="58.6640625" customWidth="1"/>
    <col min="2" max="2" width="14.33203125" customWidth="1"/>
    <col min="3" max="6" width="14.109375" customWidth="1"/>
    <col min="7" max="7" width="16.7773437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</row>
    <row r="4" spans="1:20" ht="23.25" customHeight="1" thickBot="1" x14ac:dyDescent="0.3">
      <c r="A4" s="3" t="s">
        <v>14</v>
      </c>
      <c r="B4" s="10">
        <v>9034.2900000000009</v>
      </c>
      <c r="C4" s="10">
        <f>B44</f>
        <v>30714.839790000005</v>
      </c>
      <c r="D4" s="10">
        <f t="shared" ref="D4:M5" si="0">C44</f>
        <v>50471.083480000008</v>
      </c>
      <c r="E4" s="10">
        <f t="shared" si="0"/>
        <v>71862.538960000005</v>
      </c>
      <c r="F4" s="10">
        <f t="shared" si="0"/>
        <v>96756.298350000012</v>
      </c>
      <c r="G4" s="10">
        <f t="shared" si="0"/>
        <v>122951.10062</v>
      </c>
      <c r="H4" s="10">
        <f t="shared" si="0"/>
        <v>142132.61616999999</v>
      </c>
      <c r="I4" s="10">
        <f t="shared" si="0"/>
        <v>186055.98849999998</v>
      </c>
      <c r="J4" s="10">
        <f t="shared" si="0"/>
        <v>224657.92612999998</v>
      </c>
      <c r="K4" s="10">
        <f t="shared" si="0"/>
        <v>249975.79839999997</v>
      </c>
      <c r="L4" s="10">
        <f t="shared" si="0"/>
        <v>39951.874569999956</v>
      </c>
      <c r="M4" s="10">
        <f t="shared" si="0"/>
        <v>25881.256339999949</v>
      </c>
      <c r="N4" s="10">
        <f>B4</f>
        <v>9034.2900000000009</v>
      </c>
    </row>
    <row r="5" spans="1:20" ht="21" customHeight="1" thickBot="1" x14ac:dyDescent="0.3">
      <c r="A5" s="3" t="s">
        <v>13</v>
      </c>
      <c r="B5" s="10">
        <v>-168976.1</v>
      </c>
      <c r="C5" s="10">
        <f t="shared" ref="C5" si="1">B45</f>
        <v>-164680.94</v>
      </c>
      <c r="D5" s="10">
        <f t="shared" si="0"/>
        <v>-174995.69</v>
      </c>
      <c r="E5" s="10">
        <f t="shared" si="0"/>
        <v>-175943.84000000003</v>
      </c>
      <c r="F5" s="10">
        <f t="shared" si="0"/>
        <v>-180003.62000000002</v>
      </c>
      <c r="G5" s="10">
        <f t="shared" si="0"/>
        <v>-179995.09000000003</v>
      </c>
      <c r="H5" s="10">
        <f t="shared" si="0"/>
        <v>-184044.46000000002</v>
      </c>
      <c r="I5" s="10">
        <f t="shared" si="0"/>
        <v>-187684.77000000002</v>
      </c>
      <c r="J5" s="10">
        <f t="shared" si="0"/>
        <v>-177143.16</v>
      </c>
      <c r="K5" s="10">
        <f t="shared" si="0"/>
        <v>-179581.85000000003</v>
      </c>
      <c r="L5" s="10">
        <f t="shared" si="0"/>
        <v>-186959.91000000003</v>
      </c>
      <c r="M5" s="10">
        <f t="shared" si="0"/>
        <v>-188207.39000000004</v>
      </c>
      <c r="N5" s="10">
        <f>B5</f>
        <v>-168976.1</v>
      </c>
    </row>
    <row r="6" spans="1:20" ht="20.25" customHeight="1" thickBot="1" x14ac:dyDescent="0.3">
      <c r="A6" s="4" t="s">
        <v>12</v>
      </c>
      <c r="B6" s="11">
        <f t="shared" ref="B6:M6" si="2">SUM(B7:B14)</f>
        <v>106474.97</v>
      </c>
      <c r="C6" s="11">
        <f t="shared" si="2"/>
        <v>110342.77</v>
      </c>
      <c r="D6" s="11">
        <f t="shared" si="2"/>
        <v>107153.34000000001</v>
      </c>
      <c r="E6" s="11">
        <f t="shared" si="2"/>
        <v>108821.17000000001</v>
      </c>
      <c r="F6" s="11">
        <f t="shared" si="2"/>
        <v>106858.11</v>
      </c>
      <c r="G6" s="11">
        <f t="shared" si="2"/>
        <v>104235.35</v>
      </c>
      <c r="H6" s="11">
        <f t="shared" si="2"/>
        <v>109883.49</v>
      </c>
      <c r="I6" s="11">
        <f t="shared" si="2"/>
        <v>104314.19</v>
      </c>
      <c r="J6" s="11">
        <f t="shared" si="2"/>
        <v>104480.31000000001</v>
      </c>
      <c r="K6" s="11">
        <f t="shared" si="2"/>
        <v>104912.71</v>
      </c>
      <c r="L6" s="11">
        <f t="shared" si="2"/>
        <v>108061.71</v>
      </c>
      <c r="M6" s="11">
        <f t="shared" si="2"/>
        <v>108136.29000000001</v>
      </c>
      <c r="N6" s="11">
        <f>SUM(B6:M6)</f>
        <v>1283674.4099999999</v>
      </c>
    </row>
    <row r="7" spans="1:20" ht="24.75" customHeight="1" thickBot="1" x14ac:dyDescent="0.3">
      <c r="A7" s="8" t="s">
        <v>28</v>
      </c>
      <c r="B7" s="12">
        <v>98548.82</v>
      </c>
      <c r="C7" s="12">
        <v>98548.82</v>
      </c>
      <c r="D7" s="12">
        <v>98548.82</v>
      </c>
      <c r="E7" s="12">
        <v>98548.82</v>
      </c>
      <c r="F7" s="12">
        <v>98548.82</v>
      </c>
      <c r="G7" s="12">
        <v>98548.82</v>
      </c>
      <c r="H7" s="12">
        <v>98548.82</v>
      </c>
      <c r="I7" s="12">
        <v>98548.82</v>
      </c>
      <c r="J7" s="12">
        <v>98548.82</v>
      </c>
      <c r="K7" s="12">
        <v>98548.82</v>
      </c>
      <c r="L7" s="12">
        <f>98548.82</f>
        <v>98548.82</v>
      </c>
      <c r="M7" s="12">
        <v>98548.82</v>
      </c>
      <c r="N7" s="12">
        <f>SUM(B7:M7)</f>
        <v>1182585.8400000003</v>
      </c>
    </row>
    <row r="8" spans="1:20" ht="24.75" hidden="1" customHeight="1" thickBot="1" x14ac:dyDescent="0.3">
      <c r="A8" s="8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0</v>
      </c>
    </row>
    <row r="9" spans="1:20" ht="24.75" customHeight="1" thickBot="1" x14ac:dyDescent="0.3">
      <c r="A9" s="8" t="s">
        <v>15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96.38</v>
      </c>
      <c r="L9" s="12">
        <v>0</v>
      </c>
      <c r="M9" s="12">
        <v>0</v>
      </c>
      <c r="N9" s="12">
        <f t="shared" ref="N9:N14" si="3">SUM(B9:M9)</f>
        <v>96.38</v>
      </c>
    </row>
    <row r="10" spans="1:20" ht="21.75" customHeight="1" thickBot="1" x14ac:dyDescent="0.3">
      <c r="A10" s="8" t="s">
        <v>16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f t="shared" si="3"/>
        <v>0</v>
      </c>
    </row>
    <row r="11" spans="1:20" ht="22.5" customHeight="1" thickBot="1" x14ac:dyDescent="0.3">
      <c r="A11" s="8" t="s">
        <v>17</v>
      </c>
      <c r="B11" s="12">
        <v>2739.04</v>
      </c>
      <c r="C11" s="12">
        <v>6606.84</v>
      </c>
      <c r="D11" s="12">
        <v>3797.32</v>
      </c>
      <c r="E11" s="12">
        <v>5652.35</v>
      </c>
      <c r="F11" s="12">
        <v>3689.29</v>
      </c>
      <c r="G11" s="12">
        <v>1066.53</v>
      </c>
      <c r="H11" s="12">
        <v>6714.67</v>
      </c>
      <c r="I11" s="12">
        <v>1145.3699999999999</v>
      </c>
      <c r="J11" s="12">
        <v>1311.49</v>
      </c>
      <c r="K11" s="12">
        <v>1647.51</v>
      </c>
      <c r="L11" s="12">
        <v>4892.8900000000003</v>
      </c>
      <c r="M11" s="12">
        <v>4967.47</v>
      </c>
      <c r="N11" s="12">
        <f t="shared" si="3"/>
        <v>44230.770000000004</v>
      </c>
    </row>
    <row r="12" spans="1:20" ht="22.5" customHeight="1" thickBot="1" x14ac:dyDescent="0.3">
      <c r="A12" s="8" t="s">
        <v>25</v>
      </c>
      <c r="B12" s="12">
        <v>567.11</v>
      </c>
      <c r="C12" s="12">
        <v>567.11</v>
      </c>
      <c r="D12" s="12">
        <v>187.2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f t="shared" si="3"/>
        <v>1321.42</v>
      </c>
    </row>
    <row r="13" spans="1:20" ht="22.5" customHeight="1" thickBot="1" x14ac:dyDescent="0.3">
      <c r="A13" s="8" t="s">
        <v>44</v>
      </c>
      <c r="B13" s="12">
        <v>4320</v>
      </c>
      <c r="C13" s="12">
        <v>4320</v>
      </c>
      <c r="D13" s="12">
        <v>4320</v>
      </c>
      <c r="E13" s="12">
        <v>4320</v>
      </c>
      <c r="F13" s="12">
        <v>4320</v>
      </c>
      <c r="G13" s="12">
        <v>4320</v>
      </c>
      <c r="H13" s="12">
        <v>4320</v>
      </c>
      <c r="I13" s="12">
        <v>4320</v>
      </c>
      <c r="J13" s="12">
        <v>4320</v>
      </c>
      <c r="K13" s="12">
        <v>4320</v>
      </c>
      <c r="L13" s="12">
        <v>4320</v>
      </c>
      <c r="M13" s="12">
        <v>4320</v>
      </c>
      <c r="N13" s="12">
        <f t="shared" si="3"/>
        <v>51840</v>
      </c>
    </row>
    <row r="14" spans="1:20" ht="22.5" customHeight="1" thickBot="1" x14ac:dyDescent="0.3">
      <c r="A14" s="8" t="s">
        <v>23</v>
      </c>
      <c r="B14" s="12">
        <v>300</v>
      </c>
      <c r="C14" s="12">
        <v>300</v>
      </c>
      <c r="D14" s="12">
        <v>300</v>
      </c>
      <c r="E14" s="12">
        <v>300</v>
      </c>
      <c r="F14" s="12">
        <v>300</v>
      </c>
      <c r="G14" s="12">
        <v>300</v>
      </c>
      <c r="H14" s="12">
        <v>300</v>
      </c>
      <c r="I14" s="12">
        <v>300</v>
      </c>
      <c r="J14" s="12">
        <v>300</v>
      </c>
      <c r="K14" s="12">
        <v>300</v>
      </c>
      <c r="L14" s="12">
        <v>300</v>
      </c>
      <c r="M14" s="12">
        <v>300</v>
      </c>
      <c r="N14" s="12">
        <f t="shared" si="3"/>
        <v>3600</v>
      </c>
    </row>
    <row r="15" spans="1:20" ht="20.25" customHeight="1" thickBot="1" x14ac:dyDescent="0.3">
      <c r="A15" s="6" t="s">
        <v>8</v>
      </c>
      <c r="B15" s="13">
        <f t="shared" ref="B15:M15" si="4">SUM(B16:B23)</f>
        <v>110770.13</v>
      </c>
      <c r="C15" s="13">
        <f t="shared" si="4"/>
        <v>100028.02</v>
      </c>
      <c r="D15" s="13">
        <f t="shared" si="4"/>
        <v>106205.19</v>
      </c>
      <c r="E15" s="13">
        <f t="shared" si="4"/>
        <v>104761.39000000001</v>
      </c>
      <c r="F15" s="13">
        <f t="shared" si="4"/>
        <v>106866.63999999998</v>
      </c>
      <c r="G15" s="13">
        <f t="shared" si="4"/>
        <v>100185.98</v>
      </c>
      <c r="H15" s="13">
        <f t="shared" si="4"/>
        <v>106243.18</v>
      </c>
      <c r="I15" s="13">
        <f t="shared" si="4"/>
        <v>114855.80000000002</v>
      </c>
      <c r="J15" s="13">
        <f t="shared" si="4"/>
        <v>102041.62</v>
      </c>
      <c r="K15" s="13">
        <f t="shared" si="4"/>
        <v>97534.65</v>
      </c>
      <c r="L15" s="13">
        <f t="shared" si="4"/>
        <v>106814.23</v>
      </c>
      <c r="M15" s="13">
        <f t="shared" si="4"/>
        <v>106060.14000000001</v>
      </c>
      <c r="N15" s="13">
        <f>SUM(B15:M15)</f>
        <v>1262366.9700000002</v>
      </c>
      <c r="T15" s="9"/>
    </row>
    <row r="16" spans="1:20" ht="24" customHeight="1" thickBot="1" x14ac:dyDescent="0.3">
      <c r="A16" s="8" t="s">
        <v>28</v>
      </c>
      <c r="B16" s="12">
        <v>99942.38</v>
      </c>
      <c r="C16" s="12">
        <v>92456.41</v>
      </c>
      <c r="D16" s="12">
        <v>94932.4</v>
      </c>
      <c r="E16" s="12">
        <v>96333.7</v>
      </c>
      <c r="F16" s="12">
        <v>96918.34</v>
      </c>
      <c r="G16" s="12">
        <v>92115.9</v>
      </c>
      <c r="H16" s="12">
        <v>100400.61</v>
      </c>
      <c r="I16" s="12">
        <v>103607.21</v>
      </c>
      <c r="J16" s="12">
        <v>96367</v>
      </c>
      <c r="K16" s="12">
        <v>91925.53</v>
      </c>
      <c r="L16" s="12">
        <v>100202.88</v>
      </c>
      <c r="M16" s="12">
        <v>96852.77</v>
      </c>
      <c r="N16" s="12">
        <f>SUM(B16:M16)</f>
        <v>1162055.1299999999</v>
      </c>
    </row>
    <row r="17" spans="1:14" ht="24" hidden="1" customHeight="1" thickBot="1" x14ac:dyDescent="0.3">
      <c r="A17" s="8" t="s">
        <v>30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>
        <f>SUM(B17:M17)</f>
        <v>0</v>
      </c>
    </row>
    <row r="18" spans="1:14" ht="26.25" customHeight="1" thickBot="1" x14ac:dyDescent="0.3">
      <c r="A18" s="8" t="s">
        <v>15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91.23</v>
      </c>
      <c r="M18" s="12">
        <v>1.99</v>
      </c>
      <c r="N18" s="12">
        <f t="shared" ref="N18:N23" si="5">SUM(B18:M18)</f>
        <v>93.22</v>
      </c>
    </row>
    <row r="19" spans="1:14" ht="26.25" customHeight="1" thickBot="1" x14ac:dyDescent="0.3">
      <c r="A19" s="8" t="s">
        <v>16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0.88</v>
      </c>
      <c r="J19" s="12">
        <v>0</v>
      </c>
      <c r="K19" s="12">
        <v>0</v>
      </c>
      <c r="L19" s="12">
        <v>0</v>
      </c>
      <c r="M19" s="12">
        <v>0</v>
      </c>
      <c r="N19" s="12">
        <f t="shared" si="5"/>
        <v>0.88</v>
      </c>
    </row>
    <row r="20" spans="1:14" ht="24" customHeight="1" thickBot="1" x14ac:dyDescent="0.3">
      <c r="A20" s="8" t="s">
        <v>17</v>
      </c>
      <c r="B20" s="14">
        <v>5699.71</v>
      </c>
      <c r="C20" s="15">
        <v>2601.04</v>
      </c>
      <c r="D20" s="15">
        <v>6264.44</v>
      </c>
      <c r="E20" s="15">
        <v>3749.71</v>
      </c>
      <c r="F20" s="15">
        <v>5515.84</v>
      </c>
      <c r="G20" s="15">
        <v>3529.92</v>
      </c>
      <c r="H20" s="12">
        <v>1354.75</v>
      </c>
      <c r="I20" s="12">
        <v>6663.78</v>
      </c>
      <c r="J20" s="12">
        <v>1294.19</v>
      </c>
      <c r="K20" s="12">
        <v>1229.1199999999999</v>
      </c>
      <c r="L20" s="12">
        <v>1720.12</v>
      </c>
      <c r="M20" s="12">
        <v>4645.38</v>
      </c>
      <c r="N20" s="12">
        <f t="shared" si="5"/>
        <v>44268</v>
      </c>
    </row>
    <row r="21" spans="1:14" ht="24" customHeight="1" thickBot="1" x14ac:dyDescent="0.3">
      <c r="A21" s="8" t="s">
        <v>25</v>
      </c>
      <c r="B21" s="16">
        <v>567.39</v>
      </c>
      <c r="C21" s="16">
        <v>531.16</v>
      </c>
      <c r="D21" s="16">
        <v>546.27</v>
      </c>
      <c r="E21" s="16">
        <v>198.6</v>
      </c>
      <c r="F21" s="16">
        <v>25.01</v>
      </c>
      <c r="G21" s="16">
        <v>9.1300000000000008</v>
      </c>
      <c r="H21" s="14">
        <v>3.2</v>
      </c>
      <c r="I21" s="15">
        <v>8.5500000000000007</v>
      </c>
      <c r="J21" s="15">
        <v>0.43</v>
      </c>
      <c r="K21" s="12">
        <v>0</v>
      </c>
      <c r="L21" s="12">
        <v>0</v>
      </c>
      <c r="M21" s="12">
        <v>0</v>
      </c>
      <c r="N21" s="12">
        <f t="shared" si="5"/>
        <v>1889.74</v>
      </c>
    </row>
    <row r="22" spans="1:14" ht="24" customHeight="1" thickBot="1" x14ac:dyDescent="0.3">
      <c r="A22" s="8" t="s">
        <v>44</v>
      </c>
      <c r="B22" s="14">
        <v>4260.6499999999996</v>
      </c>
      <c r="C22" s="15">
        <v>4139.41</v>
      </c>
      <c r="D22" s="15">
        <v>4162.08</v>
      </c>
      <c r="E22" s="14">
        <v>4179.38</v>
      </c>
      <c r="F22" s="15">
        <v>4107.45</v>
      </c>
      <c r="G22" s="15">
        <v>4231.03</v>
      </c>
      <c r="H22" s="12">
        <v>4184.62</v>
      </c>
      <c r="I22" s="12">
        <v>4275.38</v>
      </c>
      <c r="J22" s="12">
        <v>4080</v>
      </c>
      <c r="K22" s="12">
        <v>4080</v>
      </c>
      <c r="L22" s="12">
        <v>4500</v>
      </c>
      <c r="M22" s="12">
        <v>4260</v>
      </c>
      <c r="N22" s="12">
        <f t="shared" si="5"/>
        <v>50460</v>
      </c>
    </row>
    <row r="23" spans="1:14" ht="24" customHeight="1" thickBot="1" x14ac:dyDescent="0.3">
      <c r="A23" s="8" t="s">
        <v>23</v>
      </c>
      <c r="B23" s="14">
        <v>300</v>
      </c>
      <c r="C23" s="14">
        <v>300</v>
      </c>
      <c r="D23" s="14">
        <v>300</v>
      </c>
      <c r="E23" s="14">
        <v>300</v>
      </c>
      <c r="F23" s="14">
        <v>300</v>
      </c>
      <c r="G23" s="14">
        <v>300</v>
      </c>
      <c r="H23" s="14">
        <v>300</v>
      </c>
      <c r="I23" s="14">
        <v>300</v>
      </c>
      <c r="J23" s="14">
        <v>300</v>
      </c>
      <c r="K23" s="14">
        <v>300</v>
      </c>
      <c r="L23" s="14">
        <v>300</v>
      </c>
      <c r="M23" s="14">
        <v>300</v>
      </c>
      <c r="N23" s="12">
        <f t="shared" si="5"/>
        <v>3600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21">
        <f>3943.6*0.6</f>
        <v>2366.16</v>
      </c>
      <c r="C25" s="21">
        <f t="shared" ref="C25:M25" si="6">3943.6*0.6</f>
        <v>2366.16</v>
      </c>
      <c r="D25" s="21">
        <f t="shared" si="6"/>
        <v>2366.16</v>
      </c>
      <c r="E25" s="21">
        <f t="shared" si="6"/>
        <v>2366.16</v>
      </c>
      <c r="F25" s="21">
        <f t="shared" si="6"/>
        <v>2366.16</v>
      </c>
      <c r="G25" s="21">
        <f t="shared" si="6"/>
        <v>2366.16</v>
      </c>
      <c r="H25" s="21">
        <f t="shared" si="6"/>
        <v>2366.16</v>
      </c>
      <c r="I25" s="21">
        <f t="shared" si="6"/>
        <v>2366.16</v>
      </c>
      <c r="J25" s="21">
        <f t="shared" si="6"/>
        <v>2366.16</v>
      </c>
      <c r="K25" s="21">
        <f t="shared" si="6"/>
        <v>2366.16</v>
      </c>
      <c r="L25" s="21">
        <f t="shared" si="6"/>
        <v>2366.16</v>
      </c>
      <c r="M25" s="21">
        <f t="shared" si="6"/>
        <v>2366.16</v>
      </c>
      <c r="N25" s="12">
        <f t="shared" ref="N25" si="7">SUM(B25:M25)</f>
        <v>28393.919999999998</v>
      </c>
    </row>
    <row r="26" spans="1:14" ht="22.5" customHeight="1" thickBot="1" x14ac:dyDescent="0.3">
      <c r="A26" s="8" t="s">
        <v>2</v>
      </c>
      <c r="B26" s="21">
        <f t="shared" ref="B26:M26" si="8">3943.6*0.17</f>
        <v>670.41200000000003</v>
      </c>
      <c r="C26" s="21">
        <f t="shared" si="8"/>
        <v>670.41200000000003</v>
      </c>
      <c r="D26" s="21">
        <f t="shared" si="8"/>
        <v>670.41200000000003</v>
      </c>
      <c r="E26" s="21">
        <f t="shared" si="8"/>
        <v>670.41200000000003</v>
      </c>
      <c r="F26" s="21">
        <f t="shared" si="8"/>
        <v>670.41200000000003</v>
      </c>
      <c r="G26" s="21">
        <f t="shared" si="8"/>
        <v>670.41200000000003</v>
      </c>
      <c r="H26" s="21">
        <f t="shared" si="8"/>
        <v>670.41200000000003</v>
      </c>
      <c r="I26" s="21">
        <f t="shared" si="8"/>
        <v>670.41200000000003</v>
      </c>
      <c r="J26" s="21">
        <f t="shared" si="8"/>
        <v>670.41200000000003</v>
      </c>
      <c r="K26" s="21">
        <f t="shared" si="8"/>
        <v>670.41200000000003</v>
      </c>
      <c r="L26" s="21">
        <f t="shared" si="8"/>
        <v>670.41200000000003</v>
      </c>
      <c r="M26" s="21">
        <f t="shared" si="8"/>
        <v>670.41200000000003</v>
      </c>
      <c r="N26" s="12">
        <f>SUM(B26:M26)</f>
        <v>8044.9440000000022</v>
      </c>
    </row>
    <row r="27" spans="1:14" ht="21" customHeight="1" thickBot="1" x14ac:dyDescent="0.3">
      <c r="A27" s="8" t="s">
        <v>3</v>
      </c>
      <c r="B27" s="12">
        <f>106174.97*2.3%</f>
        <v>2442.0243099999998</v>
      </c>
      <c r="C27" s="12">
        <f>110042.77*2.3%</f>
        <v>2530.98371</v>
      </c>
      <c r="D27" s="12">
        <f>106853.34*2.3%</f>
        <v>2457.62682</v>
      </c>
      <c r="E27" s="12">
        <f>108521.17*2.3%</f>
        <v>2495.9869100000001</v>
      </c>
      <c r="F27" s="12">
        <f>106558.11*2.3%</f>
        <v>2450.83653</v>
      </c>
      <c r="G27" s="12">
        <f>103935.35*2.3%</f>
        <v>2390.51305</v>
      </c>
      <c r="H27" s="12">
        <f>109583.49*2.3%</f>
        <v>2520.4202700000001</v>
      </c>
      <c r="I27" s="12">
        <f>104014.19*2.3%</f>
        <v>2392.3263700000002</v>
      </c>
      <c r="J27" s="12">
        <f>104180.31*2.3%</f>
        <v>2396.1471299999998</v>
      </c>
      <c r="K27" s="12">
        <f>104612.71*2.3%</f>
        <v>2406.0923299999999</v>
      </c>
      <c r="L27" s="12">
        <f>107761.71*2.3%</f>
        <v>2478.5193300000001</v>
      </c>
      <c r="M27" s="12">
        <f>107836.29*2.3%</f>
        <v>2480.2346699999998</v>
      </c>
      <c r="N27" s="12">
        <f t="shared" ref="N27:N41" si="9">SUM(B27:M27)</f>
        <v>29441.711429999996</v>
      </c>
    </row>
    <row r="28" spans="1:14" ht="23.25" customHeight="1" thickBot="1" x14ac:dyDescent="0.3">
      <c r="A28" s="8" t="s">
        <v>4</v>
      </c>
      <c r="B28" s="20">
        <f>110470.13*3%</f>
        <v>3314.1039000000001</v>
      </c>
      <c r="C28" s="12">
        <f>99728.02*3%</f>
        <v>2991.8406</v>
      </c>
      <c r="D28" s="19">
        <f>105905.19*3%</f>
        <v>3177.1556999999998</v>
      </c>
      <c r="E28" s="20">
        <f>104461.39*3%</f>
        <v>3133.8416999999999</v>
      </c>
      <c r="F28" s="20">
        <f>106566.64*3%</f>
        <v>3196.9991999999997</v>
      </c>
      <c r="G28" s="20">
        <f>99885.98*3%</f>
        <v>2996.5793999999996</v>
      </c>
      <c r="H28" s="20">
        <f>105943.18*3%</f>
        <v>3178.2953999999995</v>
      </c>
      <c r="I28" s="20">
        <f>114555.8*3%</f>
        <v>3436.674</v>
      </c>
      <c r="J28" s="20">
        <f>101741.62*3%</f>
        <v>3052.2485999999999</v>
      </c>
      <c r="K28" s="20">
        <f>97234.65*3%</f>
        <v>2917.0394999999999</v>
      </c>
      <c r="L28" s="20">
        <f>106514.23*3%</f>
        <v>3195.4268999999999</v>
      </c>
      <c r="M28" s="20">
        <f>105760.14*3%</f>
        <v>3172.8042</v>
      </c>
      <c r="N28" s="12">
        <f t="shared" si="9"/>
        <v>37763.009099999996</v>
      </c>
    </row>
    <row r="29" spans="1:14" ht="23.25" customHeight="1" thickBot="1" x14ac:dyDescent="0.3">
      <c r="A29" s="5" t="s">
        <v>9</v>
      </c>
      <c r="B29" s="21">
        <f t="shared" ref="B29:M29" si="10">3943.6*8.5</f>
        <v>33520.6</v>
      </c>
      <c r="C29" s="21">
        <f t="shared" si="10"/>
        <v>33520.6</v>
      </c>
      <c r="D29" s="21">
        <f t="shared" si="10"/>
        <v>33520.6</v>
      </c>
      <c r="E29" s="21">
        <f t="shared" si="10"/>
        <v>33520.6</v>
      </c>
      <c r="F29" s="21">
        <f t="shared" si="10"/>
        <v>33520.6</v>
      </c>
      <c r="G29" s="21">
        <f t="shared" si="10"/>
        <v>33520.6</v>
      </c>
      <c r="H29" s="21">
        <f t="shared" si="10"/>
        <v>33520.6</v>
      </c>
      <c r="I29" s="21">
        <f t="shared" si="10"/>
        <v>33520.6</v>
      </c>
      <c r="J29" s="21">
        <f t="shared" si="10"/>
        <v>33520.6</v>
      </c>
      <c r="K29" s="21">
        <f t="shared" si="10"/>
        <v>33520.6</v>
      </c>
      <c r="L29" s="21">
        <f t="shared" si="10"/>
        <v>33520.6</v>
      </c>
      <c r="M29" s="21">
        <f t="shared" si="10"/>
        <v>33520.6</v>
      </c>
      <c r="N29" s="12">
        <f t="shared" si="9"/>
        <v>402247.1999999999</v>
      </c>
    </row>
    <row r="30" spans="1:14" ht="26.25" customHeight="1" thickBot="1" x14ac:dyDescent="0.3">
      <c r="A30" s="8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f>96.35+0</f>
        <v>96.35</v>
      </c>
      <c r="K30" s="12">
        <v>0</v>
      </c>
      <c r="L30" s="12">
        <v>0</v>
      </c>
      <c r="M30" s="12">
        <v>0</v>
      </c>
      <c r="N30" s="12">
        <f t="shared" si="9"/>
        <v>96.35</v>
      </c>
    </row>
    <row r="31" spans="1:14" ht="26.25" customHeight="1" thickBot="1" x14ac:dyDescent="0.3">
      <c r="A31" s="8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f t="shared" si="9"/>
        <v>0</v>
      </c>
    </row>
    <row r="32" spans="1:14" ht="26.25" customHeight="1" thickBot="1" x14ac:dyDescent="0.3">
      <c r="A32" s="8" t="s">
        <v>20</v>
      </c>
      <c r="B32" s="12">
        <v>6606.8</v>
      </c>
      <c r="C32" s="12">
        <v>3797.25</v>
      </c>
      <c r="D32" s="12">
        <v>5652.3</v>
      </c>
      <c r="E32" s="12">
        <v>3689.35</v>
      </c>
      <c r="F32" s="12">
        <v>1066.55</v>
      </c>
      <c r="G32" s="12">
        <v>6714.7</v>
      </c>
      <c r="H32" s="12">
        <v>1145.4000000000001</v>
      </c>
      <c r="I32" s="12">
        <v>1311.41</v>
      </c>
      <c r="J32" s="12">
        <v>1647.55</v>
      </c>
      <c r="K32" s="12">
        <v>4892.8599999999997</v>
      </c>
      <c r="L32" s="12">
        <v>4967.55</v>
      </c>
      <c r="M32" s="12">
        <v>3988.15</v>
      </c>
      <c r="N32" s="12">
        <f t="shared" si="9"/>
        <v>45479.87</v>
      </c>
    </row>
    <row r="33" spans="1:14" ht="23.25" customHeight="1" thickBot="1" x14ac:dyDescent="0.3">
      <c r="A33" s="8" t="s">
        <v>25</v>
      </c>
      <c r="B33" s="12">
        <v>567.20000000000005</v>
      </c>
      <c r="C33" s="12">
        <v>187.25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f t="shared" si="9"/>
        <v>754.45</v>
      </c>
    </row>
    <row r="34" spans="1:14" ht="22.5" customHeight="1" thickBot="1" x14ac:dyDescent="0.3">
      <c r="A34" s="8" t="s">
        <v>6</v>
      </c>
      <c r="B34" s="21">
        <f t="shared" ref="B34:M34" si="11">3943.6*3.75</f>
        <v>14788.5</v>
      </c>
      <c r="C34" s="21">
        <f t="shared" si="11"/>
        <v>14788.5</v>
      </c>
      <c r="D34" s="21">
        <f t="shared" si="11"/>
        <v>14788.5</v>
      </c>
      <c r="E34" s="21">
        <f t="shared" si="11"/>
        <v>14788.5</v>
      </c>
      <c r="F34" s="21">
        <f t="shared" si="11"/>
        <v>14788.5</v>
      </c>
      <c r="G34" s="21">
        <f t="shared" si="11"/>
        <v>14788.5</v>
      </c>
      <c r="H34" s="21">
        <f t="shared" si="11"/>
        <v>14788.5</v>
      </c>
      <c r="I34" s="21">
        <f t="shared" si="11"/>
        <v>14788.5</v>
      </c>
      <c r="J34" s="21">
        <f t="shared" si="11"/>
        <v>14788.5</v>
      </c>
      <c r="K34" s="21">
        <f t="shared" si="11"/>
        <v>14788.5</v>
      </c>
      <c r="L34" s="21">
        <f t="shared" si="11"/>
        <v>14788.5</v>
      </c>
      <c r="M34" s="21">
        <f t="shared" si="11"/>
        <v>14788.5</v>
      </c>
      <c r="N34" s="12">
        <f t="shared" si="9"/>
        <v>177462</v>
      </c>
    </row>
    <row r="35" spans="1:14" ht="22.5" customHeight="1" thickBot="1" x14ac:dyDescent="0.3">
      <c r="A35" s="8" t="s">
        <v>24</v>
      </c>
      <c r="B35" s="21">
        <f>6983.89*2</f>
        <v>13967.78</v>
      </c>
      <c r="C35" s="21">
        <f t="shared" ref="C35:F35" si="12">6983.89*2</f>
        <v>13967.78</v>
      </c>
      <c r="D35" s="21">
        <f t="shared" si="12"/>
        <v>13967.78</v>
      </c>
      <c r="E35" s="21">
        <f t="shared" si="12"/>
        <v>13967.78</v>
      </c>
      <c r="F35" s="21">
        <f t="shared" si="12"/>
        <v>13967.78</v>
      </c>
      <c r="G35" s="21">
        <f>2793.55*2</f>
        <v>5587.1</v>
      </c>
      <c r="H35" s="21">
        <f>0.01*2</f>
        <v>0.02</v>
      </c>
      <c r="I35" s="21">
        <f>6983.89*2</f>
        <v>13967.78</v>
      </c>
      <c r="J35" s="21">
        <f>6983.89*2</f>
        <v>13967.78</v>
      </c>
      <c r="K35" s="21">
        <f>6983.89*2</f>
        <v>13967.78</v>
      </c>
      <c r="L35" s="21">
        <f>6983.89*2</f>
        <v>13967.78</v>
      </c>
      <c r="M35" s="21">
        <f>6983.89*2</f>
        <v>13967.78</v>
      </c>
      <c r="N35" s="12">
        <f t="shared" si="9"/>
        <v>145264.92000000001</v>
      </c>
    </row>
    <row r="36" spans="1:14" ht="22.5" customHeight="1" thickBot="1" x14ac:dyDescent="0.3">
      <c r="A36" s="8" t="s">
        <v>27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9"/>
        <v>0</v>
      </c>
    </row>
    <row r="37" spans="1:14" ht="21.75" customHeight="1" thickBot="1" x14ac:dyDescent="0.3">
      <c r="A37" s="8" t="s">
        <v>44</v>
      </c>
      <c r="B37" s="12">
        <v>4265</v>
      </c>
      <c r="C37" s="12">
        <v>3975</v>
      </c>
      <c r="D37" s="12">
        <v>3865</v>
      </c>
      <c r="E37" s="12">
        <v>3825</v>
      </c>
      <c r="F37" s="12">
        <v>3870</v>
      </c>
      <c r="G37" s="12">
        <v>4065</v>
      </c>
      <c r="H37" s="12">
        <v>4130</v>
      </c>
      <c r="I37" s="12">
        <v>3306</v>
      </c>
      <c r="J37" s="12">
        <v>1482</v>
      </c>
      <c r="K37" s="12">
        <v>1965</v>
      </c>
      <c r="L37" s="12">
        <v>2063</v>
      </c>
      <c r="M37" s="12">
        <v>2113</v>
      </c>
      <c r="N37" s="12">
        <f t="shared" si="9"/>
        <v>38924</v>
      </c>
    </row>
    <row r="38" spans="1:14" ht="21.75" customHeight="1" thickBot="1" x14ac:dyDescent="0.3">
      <c r="A38" s="8" t="s">
        <v>46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2096</v>
      </c>
      <c r="K38" s="12">
        <v>1397</v>
      </c>
      <c r="L38" s="12">
        <v>1397</v>
      </c>
      <c r="M38" s="12">
        <v>1397</v>
      </c>
      <c r="N38" s="12">
        <f t="shared" si="9"/>
        <v>6287</v>
      </c>
    </row>
    <row r="39" spans="1:14" ht="21.75" customHeight="1" thickBot="1" x14ac:dyDescent="0.3">
      <c r="A39" s="8" t="s">
        <v>45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494</v>
      </c>
      <c r="J39" s="12">
        <v>535</v>
      </c>
      <c r="K39" s="12">
        <v>502</v>
      </c>
      <c r="L39" s="12">
        <v>517</v>
      </c>
      <c r="M39" s="12">
        <v>525</v>
      </c>
      <c r="N39" s="12">
        <f t="shared" si="9"/>
        <v>2573</v>
      </c>
    </row>
    <row r="40" spans="1:14" ht="22.8" customHeight="1" thickBot="1" x14ac:dyDescent="0.3">
      <c r="A40" s="8" t="s">
        <v>29</v>
      </c>
      <c r="B40" s="21">
        <v>1200</v>
      </c>
      <c r="C40" s="21">
        <v>1200</v>
      </c>
      <c r="D40" s="21">
        <v>1200</v>
      </c>
      <c r="E40" s="21">
        <v>1200</v>
      </c>
      <c r="F40" s="21">
        <v>1200</v>
      </c>
      <c r="G40" s="21">
        <v>1200</v>
      </c>
      <c r="H40" s="21">
        <v>0</v>
      </c>
      <c r="I40" s="21">
        <v>0</v>
      </c>
      <c r="J40" s="21">
        <v>0</v>
      </c>
      <c r="K40" s="21">
        <f>900</f>
        <v>900</v>
      </c>
      <c r="L40" s="21">
        <v>900</v>
      </c>
      <c r="M40" s="21">
        <v>900</v>
      </c>
      <c r="N40" s="12">
        <f t="shared" si="9"/>
        <v>9900</v>
      </c>
    </row>
    <row r="41" spans="1:14" ht="24" customHeight="1" thickBot="1" x14ac:dyDescent="0.3">
      <c r="A41" s="8" t="s">
        <v>10</v>
      </c>
      <c r="B41" s="12">
        <f>1250+4131</f>
        <v>5381</v>
      </c>
      <c r="C41" s="12">
        <f>105+85.5*2</f>
        <v>276</v>
      </c>
      <c r="D41" s="12">
        <f>3043.2+105</f>
        <v>3148.2</v>
      </c>
      <c r="E41" s="12">
        <f>105+105</f>
        <v>210</v>
      </c>
      <c r="F41" s="12">
        <f>1838.6+538.6+1196.8</f>
        <v>3574</v>
      </c>
      <c r="G41" s="12">
        <v>6704.9</v>
      </c>
      <c r="H41" s="12">
        <v>0</v>
      </c>
      <c r="I41" s="12">
        <v>0</v>
      </c>
      <c r="J41" s="12">
        <f>105</f>
        <v>105</v>
      </c>
      <c r="K41" s="12">
        <f>13942+1879+10756+1811.5+8004.6+3859.1+6460.6+11678.8+6454.7+4634.8+3957+136827.03+17000</f>
        <v>227265.13</v>
      </c>
      <c r="L41" s="12">
        <f>34000+105+5404+543.9</f>
        <v>40052.9</v>
      </c>
      <c r="M41" s="12">
        <f>6499.93+210</f>
        <v>6709.93</v>
      </c>
      <c r="N41" s="12">
        <f t="shared" si="9"/>
        <v>293427.06</v>
      </c>
    </row>
    <row r="42" spans="1:14" ht="22.5" customHeight="1" thickBot="1" x14ac:dyDescent="0.3">
      <c r="A42" s="4" t="s">
        <v>21</v>
      </c>
      <c r="B42" s="11">
        <f t="shared" ref="B42:M42" si="13">SUM(B25:B41)</f>
        <v>89089.58021</v>
      </c>
      <c r="C42" s="11">
        <f t="shared" si="13"/>
        <v>80271.776310000001</v>
      </c>
      <c r="D42" s="11">
        <f t="shared" si="13"/>
        <v>84813.734519999998</v>
      </c>
      <c r="E42" s="11">
        <f t="shared" si="13"/>
        <v>79867.630610000007</v>
      </c>
      <c r="F42" s="11">
        <f t="shared" si="13"/>
        <v>80671.837729999999</v>
      </c>
      <c r="G42" s="11">
        <f t="shared" si="13"/>
        <v>81004.464449999999</v>
      </c>
      <c r="H42" s="11">
        <f t="shared" si="13"/>
        <v>62319.807669999995</v>
      </c>
      <c r="I42" s="11">
        <f t="shared" si="13"/>
        <v>76253.862370000003</v>
      </c>
      <c r="J42" s="11">
        <f t="shared" si="13"/>
        <v>76723.747730000003</v>
      </c>
      <c r="K42" s="11">
        <f t="shared" si="13"/>
        <v>307558.57383000001</v>
      </c>
      <c r="L42" s="11">
        <f t="shared" si="13"/>
        <v>120884.84823</v>
      </c>
      <c r="M42" s="11">
        <f t="shared" si="13"/>
        <v>86599.570869999996</v>
      </c>
      <c r="N42" s="11">
        <f>SUM(B42:M42)</f>
        <v>1226059.43453</v>
      </c>
    </row>
    <row r="43" spans="1:14" ht="23.25" customHeight="1" thickBot="1" x14ac:dyDescent="0.3">
      <c r="A43" s="5" t="s">
        <v>5</v>
      </c>
      <c r="B43" s="16">
        <f t="shared" ref="B43:N43" si="14">B15-B42</f>
        <v>21680.549790000005</v>
      </c>
      <c r="C43" s="16">
        <f t="shared" si="14"/>
        <v>19756.243690000003</v>
      </c>
      <c r="D43" s="16">
        <f t="shared" si="14"/>
        <v>21391.455480000004</v>
      </c>
      <c r="E43" s="16">
        <f t="shared" si="14"/>
        <v>24893.759390000007</v>
      </c>
      <c r="F43" s="16">
        <f t="shared" si="14"/>
        <v>26194.802269999986</v>
      </c>
      <c r="G43" s="16">
        <f t="shared" si="14"/>
        <v>19181.515549999996</v>
      </c>
      <c r="H43" s="16">
        <f t="shared" si="14"/>
        <v>43923.372329999998</v>
      </c>
      <c r="I43" s="16">
        <f t="shared" si="14"/>
        <v>38601.937630000015</v>
      </c>
      <c r="J43" s="16">
        <f t="shared" si="14"/>
        <v>25317.872269999993</v>
      </c>
      <c r="K43" s="16">
        <f t="shared" si="14"/>
        <v>-210023.92383000001</v>
      </c>
      <c r="L43" s="16">
        <f t="shared" si="14"/>
        <v>-14070.618230000007</v>
      </c>
      <c r="M43" s="16">
        <f t="shared" si="14"/>
        <v>19460.569130000018</v>
      </c>
      <c r="N43" s="16">
        <f t="shared" si="14"/>
        <v>36307.535470000235</v>
      </c>
    </row>
    <row r="44" spans="1:14" ht="23.25" customHeight="1" thickBot="1" x14ac:dyDescent="0.3">
      <c r="A44" s="5" t="s">
        <v>7</v>
      </c>
      <c r="B44" s="14">
        <f t="shared" ref="B44:N44" si="15">B4+B43</f>
        <v>30714.839790000005</v>
      </c>
      <c r="C44" s="14">
        <f t="shared" si="15"/>
        <v>50471.083480000008</v>
      </c>
      <c r="D44" s="14">
        <f t="shared" si="15"/>
        <v>71862.538960000005</v>
      </c>
      <c r="E44" s="14">
        <f t="shared" si="15"/>
        <v>96756.298350000012</v>
      </c>
      <c r="F44" s="14">
        <f t="shared" si="15"/>
        <v>122951.10062</v>
      </c>
      <c r="G44" s="14">
        <f t="shared" si="15"/>
        <v>142132.61616999999</v>
      </c>
      <c r="H44" s="14">
        <f t="shared" si="15"/>
        <v>186055.98849999998</v>
      </c>
      <c r="I44" s="14">
        <f t="shared" si="15"/>
        <v>224657.92612999998</v>
      </c>
      <c r="J44" s="14">
        <f t="shared" si="15"/>
        <v>249975.79839999997</v>
      </c>
      <c r="K44" s="14">
        <f t="shared" si="15"/>
        <v>39951.874569999956</v>
      </c>
      <c r="L44" s="14">
        <f t="shared" si="15"/>
        <v>25881.256339999949</v>
      </c>
      <c r="M44" s="14">
        <f t="shared" si="15"/>
        <v>45341.825469999967</v>
      </c>
      <c r="N44" s="14">
        <f t="shared" si="15"/>
        <v>45341.825470000236</v>
      </c>
    </row>
    <row r="45" spans="1:14" ht="27" customHeight="1" thickBot="1" x14ac:dyDescent="0.3">
      <c r="A45" s="7" t="s">
        <v>11</v>
      </c>
      <c r="B45" s="18">
        <f t="shared" ref="B45:N45" si="16">B5+B15-B6</f>
        <v>-164680.94</v>
      </c>
      <c r="C45" s="18">
        <f t="shared" si="16"/>
        <v>-174995.69</v>
      </c>
      <c r="D45" s="18">
        <f t="shared" si="16"/>
        <v>-175943.84000000003</v>
      </c>
      <c r="E45" s="18">
        <f t="shared" si="16"/>
        <v>-180003.62000000002</v>
      </c>
      <c r="F45" s="18">
        <f t="shared" si="16"/>
        <v>-179995.09000000003</v>
      </c>
      <c r="G45" s="18">
        <f t="shared" si="16"/>
        <v>-184044.46000000002</v>
      </c>
      <c r="H45" s="18">
        <f t="shared" si="16"/>
        <v>-187684.77000000002</v>
      </c>
      <c r="I45" s="18">
        <f t="shared" si="16"/>
        <v>-177143.16</v>
      </c>
      <c r="J45" s="18">
        <f t="shared" si="16"/>
        <v>-179581.85000000003</v>
      </c>
      <c r="K45" s="18">
        <f t="shared" si="16"/>
        <v>-186959.91000000003</v>
      </c>
      <c r="L45" s="18">
        <f t="shared" si="16"/>
        <v>-188207.39000000004</v>
      </c>
      <c r="M45" s="18">
        <f t="shared" si="16"/>
        <v>-190283.54000000004</v>
      </c>
      <c r="N45" s="18">
        <f t="shared" si="16"/>
        <v>-190283.5399999998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2024-03-04T05:39:40Z</cp:lastPrinted>
  <dcterms:created xsi:type="dcterms:W3CDTF">2011-06-06T03:25:48Z</dcterms:created>
  <dcterms:modified xsi:type="dcterms:W3CDTF">2024-03-04T05:46:28Z</dcterms:modified>
</cp:coreProperties>
</file>