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2" sheetId="1" r:id="rId1"/>
  </sheets>
  <calcPr calcId="144525" refMode="R1C1"/>
</workbook>
</file>

<file path=xl/calcChain.xml><?xml version="1.0" encoding="utf-8"?>
<calcChain xmlns="http://schemas.openxmlformats.org/spreadsheetml/2006/main">
  <c r="M39" i="1" l="1"/>
  <c r="M38" i="1" l="1"/>
  <c r="L38" i="1" l="1"/>
  <c r="K38" i="1" l="1"/>
  <c r="L35" i="1" l="1"/>
  <c r="K36" i="1"/>
  <c r="L39" i="1" l="1"/>
  <c r="M28" i="1" l="1"/>
  <c r="M16" i="1"/>
  <c r="M27" i="1"/>
  <c r="M7" i="1"/>
  <c r="L28" i="1" l="1"/>
  <c r="L16" i="1"/>
  <c r="L27" i="1"/>
  <c r="L7" i="1"/>
  <c r="K28" i="1" l="1"/>
  <c r="K16" i="1"/>
  <c r="K27" i="1"/>
  <c r="K7" i="1"/>
  <c r="K39" i="1" l="1"/>
  <c r="K34" i="1" l="1"/>
  <c r="L34" i="1"/>
  <c r="M34" i="1"/>
  <c r="K29" i="1"/>
  <c r="L29" i="1"/>
  <c r="M29" i="1"/>
  <c r="K26" i="1"/>
  <c r="L26" i="1"/>
  <c r="M26" i="1"/>
  <c r="M25" i="1"/>
  <c r="L25" i="1"/>
  <c r="K25" i="1"/>
  <c r="J39" i="1" l="1"/>
  <c r="J30" i="1" l="1"/>
  <c r="H30" i="1"/>
  <c r="I29" i="1" l="1"/>
  <c r="J29" i="1"/>
  <c r="H29" i="1"/>
  <c r="I25" i="1" l="1"/>
  <c r="J25" i="1"/>
  <c r="H25" i="1"/>
  <c r="J28" i="1"/>
  <c r="J16" i="1"/>
  <c r="J27" i="1"/>
  <c r="J7" i="1"/>
  <c r="J34" i="1" l="1"/>
  <c r="I34" i="1"/>
  <c r="H34" i="1"/>
  <c r="H26" i="1"/>
  <c r="I26" i="1"/>
  <c r="J26" i="1"/>
  <c r="C26" i="1"/>
  <c r="D26" i="1"/>
  <c r="E26" i="1"/>
  <c r="F26" i="1"/>
  <c r="G26" i="1"/>
  <c r="B26" i="1"/>
  <c r="C25" i="1"/>
  <c r="D25" i="1"/>
  <c r="E25" i="1"/>
  <c r="F25" i="1"/>
  <c r="G25" i="1"/>
  <c r="B25" i="1"/>
  <c r="H39" i="1" l="1"/>
  <c r="I28" i="1" l="1"/>
  <c r="I16" i="1"/>
  <c r="I27" i="1"/>
  <c r="I7" i="1"/>
  <c r="H28" i="1" l="1"/>
  <c r="H16" i="1"/>
  <c r="H27" i="1"/>
  <c r="H7" i="1"/>
  <c r="G39" i="1" l="1"/>
  <c r="F30" i="1" l="1"/>
  <c r="F38" i="1" l="1"/>
  <c r="E38" i="1" l="1"/>
  <c r="F39" i="1" l="1"/>
  <c r="G28" i="1" l="1"/>
  <c r="G16" i="1"/>
  <c r="G27" i="1"/>
  <c r="G7" i="1"/>
  <c r="E39" i="1" l="1"/>
  <c r="F28" i="1" l="1"/>
  <c r="F16" i="1"/>
  <c r="F27" i="1"/>
  <c r="F7" i="1"/>
  <c r="E28" i="1" l="1"/>
  <c r="E16" i="1"/>
  <c r="E27" i="1"/>
  <c r="E7" i="1"/>
  <c r="E34" i="1" l="1"/>
  <c r="F34" i="1"/>
  <c r="G34" i="1"/>
  <c r="E29" i="1"/>
  <c r="F29" i="1"/>
  <c r="G29" i="1"/>
  <c r="D39" i="1" l="1"/>
  <c r="D38" i="1" l="1"/>
  <c r="C38" i="1" l="1"/>
  <c r="B38" i="1" l="1"/>
  <c r="B39" i="1" l="1"/>
  <c r="D28" i="1" l="1"/>
  <c r="D16" i="1"/>
  <c r="D27" i="1"/>
  <c r="D7" i="1"/>
  <c r="B36" i="1" l="1"/>
  <c r="C28" i="1" l="1"/>
  <c r="C16" i="1"/>
  <c r="C27" i="1"/>
  <c r="C7" i="1" l="1"/>
  <c r="B28" i="1" l="1"/>
  <c r="B16" i="1"/>
  <c r="B27" i="1"/>
  <c r="B7" i="1"/>
  <c r="C34" i="1" l="1"/>
  <c r="D34" i="1"/>
  <c r="C29" i="1"/>
  <c r="D29" i="1"/>
  <c r="B34" i="1"/>
  <c r="B29" i="1"/>
  <c r="D15" i="1" l="1"/>
  <c r="B15" i="1" l="1"/>
  <c r="C15" i="1"/>
  <c r="C40" i="1" s="1"/>
  <c r="C41" i="1" s="1"/>
  <c r="E15" i="1"/>
  <c r="F15" i="1"/>
  <c r="G15" i="1"/>
  <c r="H15" i="1"/>
  <c r="I15" i="1"/>
  <c r="J15" i="1"/>
  <c r="K15" i="1"/>
  <c r="L15" i="1"/>
  <c r="M15" i="1"/>
  <c r="K40" i="1" l="1"/>
  <c r="K41" i="1" s="1"/>
  <c r="G40" i="1"/>
  <c r="G41" i="1" s="1"/>
  <c r="E40" i="1"/>
  <c r="N39" i="1"/>
  <c r="N28" i="1" l="1"/>
  <c r="N7" i="1"/>
  <c r="N26" i="1"/>
  <c r="N27" i="1"/>
  <c r="N29" i="1"/>
  <c r="N30" i="1"/>
  <c r="N31" i="1"/>
  <c r="N32" i="1"/>
  <c r="N33" i="1"/>
  <c r="N34" i="1"/>
  <c r="N35" i="1"/>
  <c r="N36" i="1"/>
  <c r="N37" i="1"/>
  <c r="N38" i="1"/>
  <c r="N25" i="1"/>
  <c r="N8" i="1"/>
  <c r="N9" i="1"/>
  <c r="N10" i="1"/>
  <c r="N11" i="1"/>
  <c r="N12" i="1"/>
  <c r="N13" i="1"/>
  <c r="N14" i="1"/>
  <c r="N22" i="1" l="1"/>
  <c r="N5" i="1" l="1"/>
  <c r="N4" i="1"/>
  <c r="M40" i="1" l="1"/>
  <c r="M41" i="1" s="1"/>
  <c r="L6" i="1"/>
  <c r="N17" i="1"/>
  <c r="N18" i="1"/>
  <c r="N19" i="1"/>
  <c r="N20" i="1"/>
  <c r="N21" i="1"/>
  <c r="N23" i="1"/>
  <c r="L40" i="1"/>
  <c r="L41" i="1" s="1"/>
  <c r="K6" i="1"/>
  <c r="M6" i="1"/>
  <c r="J6" i="1" l="1"/>
  <c r="I6" i="1"/>
  <c r="H40" i="1"/>
  <c r="H41" i="1" s="1"/>
  <c r="H6" i="1"/>
  <c r="I40" i="1" l="1"/>
  <c r="I41" i="1" s="1"/>
  <c r="J40" i="1"/>
  <c r="J41" i="1" s="1"/>
  <c r="F6" i="1" l="1"/>
  <c r="N16" i="1"/>
  <c r="D6" i="1"/>
  <c r="C6" i="1"/>
  <c r="B6" i="1"/>
  <c r="E6" i="1" l="1"/>
  <c r="F40" i="1"/>
  <c r="F41" i="1" s="1"/>
  <c r="G6" i="1"/>
  <c r="B43" i="1"/>
  <c r="C5" i="1" s="1"/>
  <c r="C43" i="1" s="1"/>
  <c r="D5" i="1" s="1"/>
  <c r="D43" i="1" s="1"/>
  <c r="E5" i="1" s="1"/>
  <c r="N6" i="1" l="1"/>
  <c r="N15" i="1"/>
  <c r="E43" i="1"/>
  <c r="F5" i="1" s="1"/>
  <c r="E41" i="1"/>
  <c r="B40" i="1"/>
  <c r="D40" i="1"/>
  <c r="D41" i="1" s="1"/>
  <c r="N43" i="1" l="1"/>
  <c r="N40" i="1"/>
  <c r="N41" i="1" s="1"/>
  <c r="N42" i="1" s="1"/>
  <c r="B41" i="1"/>
  <c r="B42" i="1" s="1"/>
  <c r="C4" i="1" s="1"/>
  <c r="C42" i="1" s="1"/>
  <c r="D4" i="1" s="1"/>
  <c r="D42" i="1" s="1"/>
  <c r="E4" i="1" s="1"/>
  <c r="F43" i="1" l="1"/>
  <c r="G5" i="1" s="1"/>
  <c r="G43" i="1" s="1"/>
  <c r="E42" i="1"/>
  <c r="F4" i="1" s="1"/>
  <c r="H5" i="1" l="1"/>
  <c r="H43" i="1" l="1"/>
  <c r="F42" i="1"/>
  <c r="I5" i="1" l="1"/>
  <c r="I43" i="1" s="1"/>
  <c r="G4" i="1"/>
  <c r="G42" i="1" s="1"/>
  <c r="J5" i="1" l="1"/>
  <c r="J43" i="1" s="1"/>
  <c r="H4" i="1"/>
  <c r="H42" i="1" s="1"/>
  <c r="I4" i="1" s="1"/>
  <c r="I42" i="1" s="1"/>
  <c r="J4" i="1" s="1"/>
  <c r="J42" i="1" l="1"/>
  <c r="K5" i="1"/>
  <c r="K43" i="1" s="1"/>
  <c r="L5" i="1" s="1"/>
  <c r="K4" i="1" l="1"/>
  <c r="K42" i="1" s="1"/>
  <c r="L4" i="1" s="1"/>
  <c r="L42" i="1" s="1"/>
  <c r="M4" i="1" s="1"/>
  <c r="M42" i="1" s="1"/>
  <c r="L43" i="1" l="1"/>
  <c r="M5" i="1" l="1"/>
  <c r="M43" i="1" s="1"/>
</calcChain>
</file>

<file path=xl/sharedStrings.xml><?xml version="1.0" encoding="utf-8"?>
<sst xmlns="http://schemas.openxmlformats.org/spreadsheetml/2006/main" count="56" uniqueCount="46">
  <si>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</si>
  <si>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</si>
  <si>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</si>
  <si>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</si>
  <si>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</si>
  <si>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</si>
  <si>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</si>
  <si>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</si>
  <si>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</si>
  <si>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</si>
  <si>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</si>
  <si>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</si>
  <si>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</si>
  <si>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</si>
  <si>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</si>
  <si>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</si>
  <si>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</si>
  <si>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</si>
  <si>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</si>
  <si>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</si>
  <si>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</si>
  <si>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</si>
  <si>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</si>
  <si>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</si>
  <si>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</si>
  <si>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</si>
  <si>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</si>
  <si>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</si>
  <si>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</si>
  <si>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Установка пластиковых окон</t>
  </si>
  <si>
    <t>Содержание жилья и текущий ремонт,  ОПУ</t>
  </si>
  <si>
    <t>Январь 2022г.</t>
  </si>
  <si>
    <t>Февраль 2022г.</t>
  </si>
  <si>
    <t>Март 2022г.</t>
  </si>
  <si>
    <t>Апрель 2022г.</t>
  </si>
  <si>
    <t>Май 2022г.</t>
  </si>
  <si>
    <t>Июнь 2022г.</t>
  </si>
  <si>
    <t>Июль 2022г.</t>
  </si>
  <si>
    <t>Август 2022г.</t>
  </si>
  <si>
    <t>Сентябрь 2022г.</t>
  </si>
  <si>
    <t>Октябрь 2022г.</t>
  </si>
  <si>
    <t>Ноябрь 2022г.</t>
  </si>
  <si>
    <t>Декабрь 2022г.</t>
  </si>
  <si>
    <t>Всего:                       за  2022г.</t>
  </si>
  <si>
    <t xml:space="preserve">       ОТЧЕТ по дому Ударная, 92/1 за период 01.01.2022г. по 31.12.2022г.</t>
  </si>
  <si>
    <t>Возмещение расходов совета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</si>
</sst>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29" zoomScale="75" workbookViewId="0">
      <selection activeCell="A32" sqref="A32"/>
    </sheetView>
  </sheetViews>
  <sheetFormatPr defaultRowHeight="13.2" x14ac:dyDescent="0.25"/>
  <cols>
    <col min="1" max="1" width="58.6640625" customWidth="1"/>
    <col min="2" max="2" width="14.33203125" customWidth="1"/>
    <col min="3" max="3" width="14.109375" customWidth="1"/>
    <col min="4" max="4" width="15.33203125" customWidth="1"/>
    <col min="5" max="6" width="14.109375" customWidth="1"/>
    <col min="7" max="7" width="16.3320312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</row>
    <row r="4" spans="1:20" ht="23.25" customHeight="1" thickBot="1" x14ac:dyDescent="0.3">
      <c r="A4" s="3" t="s">
        <v>14</v>
      </c>
      <c r="B4" s="10">
        <v>-513599.97</v>
      </c>
      <c r="C4" s="10">
        <f t="shared" ref="C4" si="0">B42</f>
        <v>-509956.44176999998</v>
      </c>
      <c r="D4" s="10">
        <f t="shared" ref="D4:D5" si="1">C42</f>
        <v>-481266.88211000001</v>
      </c>
      <c r="E4" s="10">
        <f t="shared" ref="E4:E5" si="2">D42</f>
        <v>-449815.77190000005</v>
      </c>
      <c r="F4" s="10">
        <f>E42</f>
        <v>-431724.43240000005</v>
      </c>
      <c r="G4" s="10">
        <f t="shared" ref="G4:G5" si="3">F42</f>
        <v>-431278.15166000003</v>
      </c>
      <c r="H4" s="10">
        <f t="shared" ref="H4:H5" si="4">G42</f>
        <v>-384098.6838</v>
      </c>
      <c r="I4" s="10">
        <f t="shared" ref="I4:I5" si="5">H42</f>
        <v>-358511.72250000003</v>
      </c>
      <c r="J4" s="10">
        <f t="shared" ref="J4:J5" si="6">I42</f>
        <v>-350718.23775000009</v>
      </c>
      <c r="K4" s="10">
        <f>J42</f>
        <v>-689557.63988000015</v>
      </c>
      <c r="L4" s="10">
        <f t="shared" ref="L4:M5" si="7">K42</f>
        <v>-694247.38024000009</v>
      </c>
      <c r="M4" s="10">
        <f t="shared" si="7"/>
        <v>-801306.46323000011</v>
      </c>
      <c r="N4" s="10">
        <f>B4</f>
        <v>-513599.97</v>
      </c>
    </row>
    <row r="5" spans="1:20" ht="21" customHeight="1" thickBot="1" x14ac:dyDescent="0.3">
      <c r="A5" s="3" t="s">
        <v>13</v>
      </c>
      <c r="B5" s="10">
        <v>-568179.74</v>
      </c>
      <c r="C5" s="10">
        <f>B43</f>
        <v>-588528.77</v>
      </c>
      <c r="D5" s="10">
        <f t="shared" si="1"/>
        <v>-602233.05000000005</v>
      </c>
      <c r="E5" s="10">
        <f t="shared" si="2"/>
        <v>-614453.05000000005</v>
      </c>
      <c r="F5" s="10">
        <f>E43</f>
        <v>-617331.97</v>
      </c>
      <c r="G5" s="10">
        <f t="shared" si="3"/>
        <v>-647725.25999999989</v>
      </c>
      <c r="H5" s="10">
        <f t="shared" si="4"/>
        <v>-660484.94999999984</v>
      </c>
      <c r="I5" s="10">
        <f t="shared" si="5"/>
        <v>-655854.5399999998</v>
      </c>
      <c r="J5" s="10">
        <f t="shared" si="6"/>
        <v>-710916.23999999976</v>
      </c>
      <c r="K5" s="10">
        <f t="shared" ref="K5" si="8">J43</f>
        <v>-721466.61999999976</v>
      </c>
      <c r="L5" s="10">
        <f t="shared" si="7"/>
        <v>-739645.05999999971</v>
      </c>
      <c r="M5" s="10">
        <f t="shared" si="7"/>
        <v>-749883.85999999964</v>
      </c>
      <c r="N5" s="10">
        <f>B5</f>
        <v>-568179.74</v>
      </c>
    </row>
    <row r="6" spans="1:20" ht="20.25" customHeight="1" thickBot="1" x14ac:dyDescent="0.3">
      <c r="A6" s="4" t="s">
        <v>12</v>
      </c>
      <c r="B6" s="11">
        <f>SUM(B7:B14)</f>
        <v>191564.38999999998</v>
      </c>
      <c r="C6" s="11">
        <f>SUM(C7:C14)</f>
        <v>191586.58</v>
      </c>
      <c r="D6" s="11">
        <f>SUM(D7:D14)</f>
        <v>193579.43</v>
      </c>
      <c r="E6" s="11">
        <f t="shared" ref="E6:M6" si="9">SUM(E7:E14)</f>
        <v>187277.69999999998</v>
      </c>
      <c r="F6" s="11">
        <f t="shared" si="9"/>
        <v>193667.31999999998</v>
      </c>
      <c r="G6" s="11">
        <f t="shared" si="9"/>
        <v>203176.28</v>
      </c>
      <c r="H6" s="11">
        <f t="shared" si="9"/>
        <v>181994.06</v>
      </c>
      <c r="I6" s="11">
        <f t="shared" si="9"/>
        <v>227199.24999999997</v>
      </c>
      <c r="J6" s="11">
        <f t="shared" si="9"/>
        <v>227319.00999999998</v>
      </c>
      <c r="K6" s="11">
        <f t="shared" si="9"/>
        <v>232040.51999999993</v>
      </c>
      <c r="L6" s="11">
        <f t="shared" si="9"/>
        <v>229999.82999999996</v>
      </c>
      <c r="M6" s="11">
        <f t="shared" si="9"/>
        <v>232312.57999999996</v>
      </c>
      <c r="N6" s="11">
        <f>SUM(B6:M6)</f>
        <v>2491716.9499999997</v>
      </c>
    </row>
    <row r="7" spans="1:20" ht="24.75" customHeight="1" thickBot="1" x14ac:dyDescent="0.3">
      <c r="A7" s="8" t="s">
        <v>30</v>
      </c>
      <c r="B7" s="12">
        <f t="shared" ref="B7:G7" si="10">164544.33+394.89+1184.07</f>
        <v>166123.29</v>
      </c>
      <c r="C7" s="12">
        <f t="shared" si="10"/>
        <v>166123.29</v>
      </c>
      <c r="D7" s="12">
        <f t="shared" si="10"/>
        <v>166123.29</v>
      </c>
      <c r="E7" s="12">
        <f t="shared" si="10"/>
        <v>166123.29</v>
      </c>
      <c r="F7" s="12">
        <f t="shared" si="10"/>
        <v>166123.29</v>
      </c>
      <c r="G7" s="12">
        <f t="shared" si="10"/>
        <v>166123.29</v>
      </c>
      <c r="H7" s="12">
        <f>162147.03+390.81+1172</f>
        <v>163709.84</v>
      </c>
      <c r="I7" s="12">
        <f>197452.8-1047.48+5662.54-3115.54</f>
        <v>198952.31999999998</v>
      </c>
      <c r="J7" s="12">
        <f>197452.8+1499.52</f>
        <v>198952.31999999998</v>
      </c>
      <c r="K7" s="12">
        <f>197452.8+1499.52</f>
        <v>198952.31999999998</v>
      </c>
      <c r="L7" s="12">
        <f>197452.8+1499.52</f>
        <v>198952.31999999998</v>
      </c>
      <c r="M7" s="12">
        <f>197452.8+1499.52</f>
        <v>198952.31999999998</v>
      </c>
      <c r="N7" s="12">
        <f>SUM(B7:M7)</f>
        <v>2155211.1800000002</v>
      </c>
    </row>
    <row r="8" spans="1:20" ht="24.75" customHeight="1" thickBot="1" x14ac:dyDescent="0.3">
      <c r="A8" s="8" t="s">
        <v>15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8672.11</v>
      </c>
      <c r="H8" s="12">
        <v>123.56</v>
      </c>
      <c r="I8" s="12">
        <v>3294.06</v>
      </c>
      <c r="J8" s="12">
        <v>0</v>
      </c>
      <c r="K8" s="12">
        <v>4963.0200000000004</v>
      </c>
      <c r="L8" s="12">
        <v>0</v>
      </c>
      <c r="M8" s="12">
        <v>0</v>
      </c>
      <c r="N8" s="12">
        <f t="shared" ref="N8:N14" si="11">SUM(B8:M8)</f>
        <v>17052.75</v>
      </c>
    </row>
    <row r="9" spans="1:20" ht="21.75" customHeight="1" thickBot="1" x14ac:dyDescent="0.3">
      <c r="A9" s="8" t="s">
        <v>16</v>
      </c>
      <c r="B9" s="12">
        <v>698.09</v>
      </c>
      <c r="C9" s="12">
        <v>698.09</v>
      </c>
      <c r="D9" s="12">
        <v>698.09</v>
      </c>
      <c r="E9" s="12">
        <v>698.09</v>
      </c>
      <c r="F9" s="12">
        <v>698.09</v>
      </c>
      <c r="G9" s="12">
        <v>698.09</v>
      </c>
      <c r="H9" s="12">
        <v>672.53</v>
      </c>
      <c r="I9" s="12">
        <v>724.63</v>
      </c>
      <c r="J9" s="12">
        <v>724.63</v>
      </c>
      <c r="K9" s="12">
        <v>483.12</v>
      </c>
      <c r="L9" s="12">
        <v>483.12</v>
      </c>
      <c r="M9" s="12">
        <v>483.15</v>
      </c>
      <c r="N9" s="12">
        <f t="shared" si="11"/>
        <v>7759.7199999999993</v>
      </c>
    </row>
    <row r="10" spans="1:20" ht="22.5" customHeight="1" thickBot="1" x14ac:dyDescent="0.3">
      <c r="A10" s="8" t="s">
        <v>17</v>
      </c>
      <c r="B10" s="12">
        <v>6679.31</v>
      </c>
      <c r="C10" s="12">
        <v>6701.5</v>
      </c>
      <c r="D10" s="12">
        <v>8694.35</v>
      </c>
      <c r="E10" s="12">
        <v>2392.62</v>
      </c>
      <c r="F10" s="12">
        <v>8782.24</v>
      </c>
      <c r="G10" s="12">
        <v>9619.09</v>
      </c>
      <c r="H10" s="12">
        <v>168.37</v>
      </c>
      <c r="I10" s="12">
        <v>6164.54</v>
      </c>
      <c r="J10" s="12">
        <v>9578.36</v>
      </c>
      <c r="K10" s="12">
        <v>9578.36</v>
      </c>
      <c r="L10" s="12">
        <v>12500.69</v>
      </c>
      <c r="M10" s="12">
        <v>14508.46</v>
      </c>
      <c r="N10" s="12">
        <f t="shared" si="11"/>
        <v>95367.890000000014</v>
      </c>
    </row>
    <row r="11" spans="1:20" ht="22.5" customHeight="1" thickBot="1" x14ac:dyDescent="0.3">
      <c r="A11" s="8" t="s">
        <v>26</v>
      </c>
      <c r="B11" s="12">
        <v>957.3</v>
      </c>
      <c r="C11" s="12">
        <v>957.3</v>
      </c>
      <c r="D11" s="12">
        <v>957.3</v>
      </c>
      <c r="E11" s="12">
        <v>957.3</v>
      </c>
      <c r="F11" s="12">
        <v>957.3</v>
      </c>
      <c r="G11" s="12">
        <v>957.3</v>
      </c>
      <c r="H11" s="12">
        <v>952.42</v>
      </c>
      <c r="I11" s="12">
        <v>957.3</v>
      </c>
      <c r="J11" s="12">
        <v>957.3</v>
      </c>
      <c r="K11" s="12">
        <v>957.3</v>
      </c>
      <c r="L11" s="12">
        <v>957.3</v>
      </c>
      <c r="M11" s="12">
        <v>1262.25</v>
      </c>
      <c r="N11" s="12">
        <f t="shared" si="11"/>
        <v>11787.669999999998</v>
      </c>
    </row>
    <row r="12" spans="1:20" ht="22.5" customHeight="1" thickBot="1" x14ac:dyDescent="0.3">
      <c r="A12" s="8" t="s">
        <v>45</v>
      </c>
      <c r="B12" s="12">
        <v>15206.4</v>
      </c>
      <c r="C12" s="12">
        <v>15206.4</v>
      </c>
      <c r="D12" s="12">
        <v>15206.4</v>
      </c>
      <c r="E12" s="12">
        <v>15206.4</v>
      </c>
      <c r="F12" s="12">
        <v>15206.4</v>
      </c>
      <c r="G12" s="12">
        <v>15206.4</v>
      </c>
      <c r="H12" s="21">
        <v>14467.34</v>
      </c>
      <c r="I12" s="12">
        <v>15206.4</v>
      </c>
      <c r="J12" s="12">
        <v>15206.4</v>
      </c>
      <c r="K12" s="12">
        <v>15206.4</v>
      </c>
      <c r="L12" s="12">
        <v>15206.4</v>
      </c>
      <c r="M12" s="12">
        <v>15206.4</v>
      </c>
      <c r="N12" s="12">
        <f t="shared" si="11"/>
        <v>181737.73999999996</v>
      </c>
    </row>
    <row r="13" spans="1:20" ht="22.5" hidden="1" customHeight="1" thickBot="1" x14ac:dyDescent="0.3">
      <c r="A13" s="8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1"/>
        <v>0</v>
      </c>
    </row>
    <row r="14" spans="1:20" ht="22.5" customHeight="1" thickBot="1" x14ac:dyDescent="0.3">
      <c r="A14" s="8" t="s">
        <v>24</v>
      </c>
      <c r="B14" s="12">
        <v>1900</v>
      </c>
      <c r="C14" s="12">
        <v>1900</v>
      </c>
      <c r="D14" s="12">
        <v>1900</v>
      </c>
      <c r="E14" s="12">
        <v>1900</v>
      </c>
      <c r="F14" s="12">
        <v>1900</v>
      </c>
      <c r="G14" s="12">
        <v>1900</v>
      </c>
      <c r="H14" s="12">
        <v>1900</v>
      </c>
      <c r="I14" s="12">
        <v>1900</v>
      </c>
      <c r="J14" s="12">
        <v>1900</v>
      </c>
      <c r="K14" s="12">
        <v>1900</v>
      </c>
      <c r="L14" s="12">
        <v>1900</v>
      </c>
      <c r="M14" s="12">
        <v>1900</v>
      </c>
      <c r="N14" s="12">
        <f t="shared" si="11"/>
        <v>22800</v>
      </c>
    </row>
    <row r="15" spans="1:20" ht="20.25" customHeight="1" thickBot="1" x14ac:dyDescent="0.3">
      <c r="A15" s="6" t="s">
        <v>8</v>
      </c>
      <c r="B15" s="13">
        <f>SUM(B16:B23)</f>
        <v>171215.36000000002</v>
      </c>
      <c r="C15" s="13">
        <f>SUM(C16:C23)</f>
        <v>177882.3</v>
      </c>
      <c r="D15" s="13">
        <f>SUM(D16:D23)</f>
        <v>181359.42999999996</v>
      </c>
      <c r="E15" s="13">
        <f t="shared" ref="E15:M15" si="12">SUM(E16:E23)</f>
        <v>184398.78000000006</v>
      </c>
      <c r="F15" s="13">
        <f t="shared" si="12"/>
        <v>163274.03000000003</v>
      </c>
      <c r="G15" s="13">
        <f t="shared" si="12"/>
        <v>190416.59000000003</v>
      </c>
      <c r="H15" s="13">
        <f t="shared" si="12"/>
        <v>186624.46999999997</v>
      </c>
      <c r="I15" s="13">
        <f t="shared" si="12"/>
        <v>172137.55</v>
      </c>
      <c r="J15" s="13">
        <f t="shared" si="12"/>
        <v>216768.63000000003</v>
      </c>
      <c r="K15" s="13">
        <f t="shared" si="12"/>
        <v>213862.08000000002</v>
      </c>
      <c r="L15" s="13">
        <f t="shared" si="12"/>
        <v>219761.03</v>
      </c>
      <c r="M15" s="13">
        <f t="shared" si="12"/>
        <v>223009.42999999996</v>
      </c>
      <c r="N15" s="13">
        <f>SUM(B15:M15)</f>
        <v>2300709.6800000002</v>
      </c>
      <c r="T15" s="9"/>
    </row>
    <row r="16" spans="1:20" ht="24" customHeight="1" thickBot="1" x14ac:dyDescent="0.3">
      <c r="A16" s="8" t="s">
        <v>30</v>
      </c>
      <c r="B16" s="12">
        <f>153222.64+426.66+70.07+1286.02</f>
        <v>155005.39000000001</v>
      </c>
      <c r="C16" s="12">
        <f>152404.2+356.68+1075.31</f>
        <v>153836.19</v>
      </c>
      <c r="D16" s="12">
        <f>151568.16+356.1+7.11+1076.86</f>
        <v>153008.22999999998</v>
      </c>
      <c r="E16" s="12">
        <f>157890.73+369.76+1124.98</f>
        <v>159385.47000000003</v>
      </c>
      <c r="F16" s="12">
        <f>144105.73+334.82+1020.28</f>
        <v>145460.83000000002</v>
      </c>
      <c r="G16" s="12">
        <f>163412.85+380.88+1158.33</f>
        <v>164952.06</v>
      </c>
      <c r="H16" s="12">
        <f>151779.81+349.39+1062.24</f>
        <v>153191.44</v>
      </c>
      <c r="I16" s="12">
        <f>153569.49-288.6+1538.11+204.08</f>
        <v>155023.07999999996</v>
      </c>
      <c r="J16" s="12">
        <f>190241.42+1564.04+100</f>
        <v>191905.46000000002</v>
      </c>
      <c r="K16" s="12">
        <f>185551.67+1420.1</f>
        <v>186971.77000000002</v>
      </c>
      <c r="L16" s="12">
        <f>184021.95+1437.54</f>
        <v>185459.49000000002</v>
      </c>
      <c r="M16" s="12">
        <f>192595.35+1378.5</f>
        <v>193973.85</v>
      </c>
      <c r="N16" s="12">
        <f>SUM(B16:M16)</f>
        <v>1998173.26</v>
      </c>
    </row>
    <row r="17" spans="1:14" ht="26.25" customHeight="1" thickBot="1" x14ac:dyDescent="0.3">
      <c r="A17" s="8" t="s">
        <v>15</v>
      </c>
      <c r="B17" s="12">
        <v>194.88</v>
      </c>
      <c r="C17" s="12">
        <v>29.93</v>
      </c>
      <c r="D17" s="12">
        <v>4.68</v>
      </c>
      <c r="E17" s="12">
        <v>13.35</v>
      </c>
      <c r="F17" s="12">
        <v>8.4700000000000006</v>
      </c>
      <c r="G17" s="12">
        <v>111.87</v>
      </c>
      <c r="H17" s="12">
        <v>7546.84</v>
      </c>
      <c r="I17" s="12">
        <v>292.45</v>
      </c>
      <c r="J17" s="12">
        <v>2992.14</v>
      </c>
      <c r="K17" s="12">
        <v>227.43</v>
      </c>
      <c r="L17" s="12">
        <v>4362.18</v>
      </c>
      <c r="M17" s="12">
        <v>286.36</v>
      </c>
      <c r="N17" s="12">
        <f t="shared" ref="N17:N23" si="13">SUM(B17:M17)</f>
        <v>16070.580000000002</v>
      </c>
    </row>
    <row r="18" spans="1:14" ht="26.25" customHeight="1" thickBot="1" x14ac:dyDescent="0.3">
      <c r="A18" s="8" t="s">
        <v>16</v>
      </c>
      <c r="B18" s="12">
        <v>653.41</v>
      </c>
      <c r="C18" s="12">
        <v>648.48</v>
      </c>
      <c r="D18" s="12">
        <v>644.53</v>
      </c>
      <c r="E18" s="12">
        <v>674.14</v>
      </c>
      <c r="F18" s="12">
        <v>613.97</v>
      </c>
      <c r="G18" s="12">
        <v>697.35</v>
      </c>
      <c r="H18" s="12">
        <v>649.61</v>
      </c>
      <c r="I18" s="12">
        <v>655.14</v>
      </c>
      <c r="J18" s="12">
        <v>707.37</v>
      </c>
      <c r="K18" s="12">
        <v>698.71</v>
      </c>
      <c r="L18" s="12">
        <v>466.36</v>
      </c>
      <c r="M18" s="12">
        <v>496.71</v>
      </c>
      <c r="N18" s="12">
        <f t="shared" si="13"/>
        <v>7605.78</v>
      </c>
    </row>
    <row r="19" spans="1:14" ht="24" customHeight="1" thickBot="1" x14ac:dyDescent="0.3">
      <c r="A19" s="8" t="s">
        <v>17</v>
      </c>
      <c r="B19" s="14">
        <v>435.08</v>
      </c>
      <c r="C19" s="15">
        <v>5945.8</v>
      </c>
      <c r="D19" s="15">
        <v>6168.94</v>
      </c>
      <c r="E19" s="15">
        <v>8207.6</v>
      </c>
      <c r="F19" s="15">
        <v>2196.2800000000002</v>
      </c>
      <c r="G19" s="15">
        <v>8277.66</v>
      </c>
      <c r="H19" s="12">
        <v>8845.4599999999991</v>
      </c>
      <c r="I19" s="12">
        <v>638.16999999999996</v>
      </c>
      <c r="J19" s="12">
        <v>5672.16</v>
      </c>
      <c r="K19" s="12">
        <v>8795.42</v>
      </c>
      <c r="L19" s="12">
        <v>8783.26</v>
      </c>
      <c r="M19" s="12">
        <v>11935.27</v>
      </c>
      <c r="N19" s="12">
        <f t="shared" si="13"/>
        <v>75901.099999999991</v>
      </c>
    </row>
    <row r="20" spans="1:14" ht="24" customHeight="1" thickBot="1" x14ac:dyDescent="0.3">
      <c r="A20" s="8" t="s">
        <v>26</v>
      </c>
      <c r="B20" s="16">
        <v>893.1</v>
      </c>
      <c r="C20" s="16">
        <v>887.62</v>
      </c>
      <c r="D20" s="16">
        <v>882.53</v>
      </c>
      <c r="E20" s="16">
        <v>920.71</v>
      </c>
      <c r="F20" s="16">
        <v>839.59</v>
      </c>
      <c r="G20" s="16">
        <v>952.95</v>
      </c>
      <c r="H20" s="14">
        <v>884.68</v>
      </c>
      <c r="I20" s="15">
        <v>895.38</v>
      </c>
      <c r="J20" s="15">
        <v>935.03</v>
      </c>
      <c r="K20" s="12">
        <v>919.43</v>
      </c>
      <c r="L20" s="12">
        <v>890.03</v>
      </c>
      <c r="M20" s="12">
        <v>948.83</v>
      </c>
      <c r="N20" s="12">
        <f t="shared" si="13"/>
        <v>10849.880000000001</v>
      </c>
    </row>
    <row r="21" spans="1:14" ht="24" customHeight="1" thickBot="1" x14ac:dyDescent="0.3">
      <c r="A21" s="8" t="s">
        <v>45</v>
      </c>
      <c r="B21" s="14">
        <v>13933.5</v>
      </c>
      <c r="C21" s="15">
        <v>14034.28</v>
      </c>
      <c r="D21" s="15">
        <v>14250.52</v>
      </c>
      <c r="E21" s="14">
        <v>14197.51</v>
      </c>
      <c r="F21" s="15">
        <v>13154.89</v>
      </c>
      <c r="G21" s="15">
        <v>15324.7</v>
      </c>
      <c r="H21" s="12">
        <v>13606.44</v>
      </c>
      <c r="I21" s="12">
        <v>13733.33</v>
      </c>
      <c r="J21" s="12">
        <v>14456.47</v>
      </c>
      <c r="K21" s="12">
        <v>14349.32</v>
      </c>
      <c r="L21" s="12">
        <v>14599.71</v>
      </c>
      <c r="M21" s="12">
        <v>14368.41</v>
      </c>
      <c r="N21" s="12">
        <f t="shared" si="13"/>
        <v>170009.08000000002</v>
      </c>
    </row>
    <row r="22" spans="1:14" ht="24" hidden="1" customHeight="1" thickBot="1" x14ac:dyDescent="0.3">
      <c r="A22" s="8" t="s">
        <v>29</v>
      </c>
      <c r="B22" s="14"/>
      <c r="C22" s="14"/>
      <c r="D22" s="14"/>
      <c r="E22" s="14"/>
      <c r="F22" s="14"/>
      <c r="G22" s="14"/>
      <c r="H22" s="14"/>
      <c r="I22" s="12"/>
      <c r="J22" s="12"/>
      <c r="K22" s="12"/>
      <c r="L22" s="12"/>
      <c r="M22" s="12"/>
      <c r="N22" s="12">
        <f t="shared" si="13"/>
        <v>0</v>
      </c>
    </row>
    <row r="23" spans="1:14" ht="24" customHeight="1" thickBot="1" x14ac:dyDescent="0.3">
      <c r="A23" s="8" t="s">
        <v>24</v>
      </c>
      <c r="B23" s="14">
        <v>100</v>
      </c>
      <c r="C23" s="14">
        <v>2500</v>
      </c>
      <c r="D23" s="14">
        <v>6400</v>
      </c>
      <c r="E23" s="14">
        <v>1000</v>
      </c>
      <c r="F23" s="14">
        <v>1000</v>
      </c>
      <c r="G23" s="14">
        <v>100</v>
      </c>
      <c r="H23" s="12">
        <v>1900</v>
      </c>
      <c r="I23" s="12">
        <v>900</v>
      </c>
      <c r="J23" s="12">
        <v>100</v>
      </c>
      <c r="K23" s="12">
        <v>1900</v>
      </c>
      <c r="L23" s="12">
        <v>5200</v>
      </c>
      <c r="M23" s="12">
        <v>1000</v>
      </c>
      <c r="N23" s="12">
        <f t="shared" si="13"/>
        <v>22100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12">
        <f>7891.8*0.55</f>
        <v>4340.4900000000007</v>
      </c>
      <c r="C25" s="12">
        <f t="shared" ref="C25:G25" si="14">7891.8*0.55</f>
        <v>4340.4900000000007</v>
      </c>
      <c r="D25" s="12">
        <f t="shared" si="14"/>
        <v>4340.4900000000007</v>
      </c>
      <c r="E25" s="12">
        <f t="shared" si="14"/>
        <v>4340.4900000000007</v>
      </c>
      <c r="F25" s="12">
        <f t="shared" si="14"/>
        <v>4340.4900000000007</v>
      </c>
      <c r="G25" s="12">
        <f t="shared" si="14"/>
        <v>4340.4900000000007</v>
      </c>
      <c r="H25" s="12">
        <f>7891.8*0.55</f>
        <v>4340.4900000000007</v>
      </c>
      <c r="I25" s="12">
        <f t="shared" ref="I25:K25" si="15">7891.8*0.55</f>
        <v>4340.4900000000007</v>
      </c>
      <c r="J25" s="12">
        <f t="shared" si="15"/>
        <v>4340.4900000000007</v>
      </c>
      <c r="K25" s="12">
        <f t="shared" si="15"/>
        <v>4340.4900000000007</v>
      </c>
      <c r="L25" s="12">
        <f>7891.8*0.6</f>
        <v>4735.08</v>
      </c>
      <c r="M25" s="12">
        <f>7891.8*0.6</f>
        <v>4735.08</v>
      </c>
      <c r="N25" s="12">
        <f>SUM(B25:M25)</f>
        <v>52875.060000000005</v>
      </c>
    </row>
    <row r="26" spans="1:14" ht="22.5" customHeight="1" thickBot="1" x14ac:dyDescent="0.3">
      <c r="A26" s="8" t="s">
        <v>2</v>
      </c>
      <c r="B26" s="12">
        <f>7891.8*0.17</f>
        <v>1341.6060000000002</v>
      </c>
      <c r="C26" s="12">
        <f t="shared" ref="C26:M26" si="16">7891.8*0.17</f>
        <v>1341.6060000000002</v>
      </c>
      <c r="D26" s="12">
        <f t="shared" si="16"/>
        <v>1341.6060000000002</v>
      </c>
      <c r="E26" s="12">
        <f t="shared" si="16"/>
        <v>1341.6060000000002</v>
      </c>
      <c r="F26" s="12">
        <f t="shared" si="16"/>
        <v>1341.6060000000002</v>
      </c>
      <c r="G26" s="12">
        <f t="shared" si="16"/>
        <v>1341.6060000000002</v>
      </c>
      <c r="H26" s="12">
        <f t="shared" si="16"/>
        <v>1341.6060000000002</v>
      </c>
      <c r="I26" s="12">
        <f t="shared" si="16"/>
        <v>1341.6060000000002</v>
      </c>
      <c r="J26" s="12">
        <f t="shared" si="16"/>
        <v>1341.6060000000002</v>
      </c>
      <c r="K26" s="12">
        <f t="shared" si="16"/>
        <v>1341.6060000000002</v>
      </c>
      <c r="L26" s="12">
        <f t="shared" si="16"/>
        <v>1341.6060000000002</v>
      </c>
      <c r="M26" s="12">
        <f t="shared" si="16"/>
        <v>1341.6060000000002</v>
      </c>
      <c r="N26" s="12">
        <f t="shared" ref="N26:N38" si="17">SUM(B26:M26)</f>
        <v>16099.271999999999</v>
      </c>
    </row>
    <row r="27" spans="1:14" ht="21" customHeight="1" thickBot="1" x14ac:dyDescent="0.3">
      <c r="A27" s="8" t="s">
        <v>3</v>
      </c>
      <c r="B27" s="12">
        <f>189664.39*2.3%</f>
        <v>4362.2809699999998</v>
      </c>
      <c r="C27" s="12">
        <f>189686.58*2.3%</f>
        <v>4362.7913399999998</v>
      </c>
      <c r="D27" s="12">
        <f>191679.43*2.3%</f>
        <v>4408.6268899999995</v>
      </c>
      <c r="E27" s="12">
        <f>185377.7*2.3%</f>
        <v>4263.6871000000001</v>
      </c>
      <c r="F27" s="12">
        <f>191767.32*2.3%</f>
        <v>4410.6483600000001</v>
      </c>
      <c r="G27" s="12">
        <f>201276.28*2.3%</f>
        <v>4629.3544400000001</v>
      </c>
      <c r="H27" s="12">
        <f>179510.2*2.3%</f>
        <v>4128.7345999999998</v>
      </c>
      <c r="I27" s="12">
        <f>225299.25*2.3%</f>
        <v>5181.8827499999998</v>
      </c>
      <c r="J27" s="12">
        <f>225419.01*2.3%</f>
        <v>5184.6372300000003</v>
      </c>
      <c r="K27" s="12">
        <f>230140.52*2.3%</f>
        <v>5293.2319600000001</v>
      </c>
      <c r="L27" s="12">
        <f>228099.83*2.3%</f>
        <v>5246.2960899999998</v>
      </c>
      <c r="M27" s="12">
        <f>230412.58*2.3%</f>
        <v>5299.4893399999992</v>
      </c>
      <c r="N27" s="12">
        <f t="shared" si="17"/>
        <v>56771.661069999987</v>
      </c>
    </row>
    <row r="28" spans="1:14" ht="23.25" customHeight="1" thickBot="1" x14ac:dyDescent="0.3">
      <c r="A28" s="8" t="s">
        <v>4</v>
      </c>
      <c r="B28" s="20">
        <f>171115.36*3%</f>
        <v>5133.4607999999998</v>
      </c>
      <c r="C28" s="12">
        <f>175382.3*3%</f>
        <v>5261.4689999999991</v>
      </c>
      <c r="D28" s="19">
        <f>174959.43*3%</f>
        <v>5248.7828999999992</v>
      </c>
      <c r="E28" s="20">
        <f>183398.78*3%</f>
        <v>5501.9633999999996</v>
      </c>
      <c r="F28" s="20">
        <f>162274.03*3%</f>
        <v>4868.2208999999993</v>
      </c>
      <c r="G28" s="20">
        <f>190316.59*3%</f>
        <v>5709.4976999999999</v>
      </c>
      <c r="H28" s="20">
        <f>184724.47*3%</f>
        <v>5541.7340999999997</v>
      </c>
      <c r="I28" s="20">
        <f>171237.55*3%</f>
        <v>5137.1264999999994</v>
      </c>
      <c r="J28" s="20">
        <f>216668.63*3%</f>
        <v>6500.0589</v>
      </c>
      <c r="K28" s="20">
        <f>211962.08*3%</f>
        <v>6358.8623999999991</v>
      </c>
      <c r="L28" s="20">
        <f>214561.03*3%</f>
        <v>6436.8308999999999</v>
      </c>
      <c r="M28" s="20">
        <f>222009.43*3%</f>
        <v>6660.2828999999992</v>
      </c>
      <c r="N28" s="12">
        <f t="shared" si="17"/>
        <v>68358.290399999998</v>
      </c>
    </row>
    <row r="29" spans="1:14" ht="23.25" customHeight="1" thickBot="1" x14ac:dyDescent="0.3">
      <c r="A29" s="5" t="s">
        <v>9</v>
      </c>
      <c r="B29" s="21">
        <f t="shared" ref="B29:G29" si="18">7891.8*7.4</f>
        <v>58399.320000000007</v>
      </c>
      <c r="C29" s="21">
        <f t="shared" si="18"/>
        <v>58399.320000000007</v>
      </c>
      <c r="D29" s="21">
        <f t="shared" si="18"/>
        <v>58399.320000000007</v>
      </c>
      <c r="E29" s="21">
        <f t="shared" si="18"/>
        <v>58399.320000000007</v>
      </c>
      <c r="F29" s="21">
        <f t="shared" si="18"/>
        <v>58399.320000000007</v>
      </c>
      <c r="G29" s="21">
        <f t="shared" si="18"/>
        <v>58399.320000000007</v>
      </c>
      <c r="H29" s="21">
        <f>7891.8*8.5</f>
        <v>67080.3</v>
      </c>
      <c r="I29" s="21">
        <f t="shared" ref="I29:M29" si="19">7891.8*8.5</f>
        <v>67080.3</v>
      </c>
      <c r="J29" s="21">
        <f t="shared" si="19"/>
        <v>67080.3</v>
      </c>
      <c r="K29" s="21">
        <f t="shared" si="19"/>
        <v>67080.3</v>
      </c>
      <c r="L29" s="21">
        <f t="shared" si="19"/>
        <v>67080.3</v>
      </c>
      <c r="M29" s="21">
        <f t="shared" si="19"/>
        <v>67080.3</v>
      </c>
      <c r="N29" s="12">
        <f t="shared" si="17"/>
        <v>752877.7200000002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f>8671.84+0</f>
        <v>8671.84</v>
      </c>
      <c r="G30" s="12">
        <v>0</v>
      </c>
      <c r="H30" s="12">
        <f>3294.18+0</f>
        <v>3294.18</v>
      </c>
      <c r="I30" s="12">
        <v>0</v>
      </c>
      <c r="J30" s="12">
        <f>4962.98+0</f>
        <v>4962.9799999999996</v>
      </c>
      <c r="K30" s="12">
        <v>0</v>
      </c>
      <c r="L30" s="12">
        <v>0</v>
      </c>
      <c r="M30" s="12">
        <v>0</v>
      </c>
      <c r="N30" s="12">
        <f t="shared" si="17"/>
        <v>16929</v>
      </c>
    </row>
    <row r="31" spans="1:14" ht="26.25" customHeight="1" thickBot="1" x14ac:dyDescent="0.3">
      <c r="A31" s="8" t="s">
        <v>19</v>
      </c>
      <c r="B31" s="12">
        <v>698.21</v>
      </c>
      <c r="C31" s="12">
        <v>698.21</v>
      </c>
      <c r="D31" s="12">
        <v>698.21</v>
      </c>
      <c r="E31" s="12">
        <v>698.21</v>
      </c>
      <c r="F31" s="12">
        <v>698.21</v>
      </c>
      <c r="G31" s="12">
        <v>698.21</v>
      </c>
      <c r="H31" s="12">
        <v>721.75</v>
      </c>
      <c r="I31" s="12">
        <v>721.75</v>
      </c>
      <c r="J31" s="12">
        <v>721.75</v>
      </c>
      <c r="K31" s="12">
        <v>483.16</v>
      </c>
      <c r="L31" s="12">
        <v>483.16</v>
      </c>
      <c r="M31" s="12">
        <v>654.28</v>
      </c>
      <c r="N31" s="12">
        <f t="shared" si="17"/>
        <v>7975.11</v>
      </c>
    </row>
    <row r="32" spans="1:14" ht="26.25" customHeight="1" thickBot="1" x14ac:dyDescent="0.3">
      <c r="A32" s="8" t="s">
        <v>20</v>
      </c>
      <c r="B32" s="12">
        <v>6701.42</v>
      </c>
      <c r="C32" s="12">
        <v>8694.2099999999991</v>
      </c>
      <c r="D32" s="12">
        <v>2392.84</v>
      </c>
      <c r="E32" s="12">
        <v>8782.32</v>
      </c>
      <c r="F32" s="12">
        <v>9619.07</v>
      </c>
      <c r="G32" s="12">
        <v>0</v>
      </c>
      <c r="H32" s="12">
        <v>6164.57</v>
      </c>
      <c r="I32" s="12">
        <v>9578.35</v>
      </c>
      <c r="J32" s="12">
        <v>9578.35</v>
      </c>
      <c r="K32" s="12">
        <v>12500.61</v>
      </c>
      <c r="L32" s="12">
        <v>14508.48</v>
      </c>
      <c r="M32" s="12">
        <v>0</v>
      </c>
      <c r="N32" s="12">
        <f t="shared" si="17"/>
        <v>88520.219999999987</v>
      </c>
    </row>
    <row r="33" spans="1:14" ht="23.25" customHeight="1" thickBot="1" x14ac:dyDescent="0.3">
      <c r="A33" s="8" t="s">
        <v>26</v>
      </c>
      <c r="B33" s="12">
        <v>957.35</v>
      </c>
      <c r="C33" s="12">
        <v>957.35</v>
      </c>
      <c r="D33" s="12">
        <v>957.35</v>
      </c>
      <c r="E33" s="12">
        <v>957.35</v>
      </c>
      <c r="F33" s="12">
        <v>957.35</v>
      </c>
      <c r="G33" s="12">
        <v>957.35</v>
      </c>
      <c r="H33" s="12">
        <v>957.35</v>
      </c>
      <c r="I33" s="12">
        <v>957.35</v>
      </c>
      <c r="J33" s="12">
        <v>957.35</v>
      </c>
      <c r="K33" s="12">
        <v>957.35</v>
      </c>
      <c r="L33" s="12">
        <v>957.35</v>
      </c>
      <c r="M33" s="12">
        <v>1262.42</v>
      </c>
      <c r="N33" s="12">
        <f t="shared" si="17"/>
        <v>11793.270000000002</v>
      </c>
    </row>
    <row r="34" spans="1:14" ht="22.5" customHeight="1" thickBot="1" x14ac:dyDescent="0.3">
      <c r="A34" s="8" t="s">
        <v>6</v>
      </c>
      <c r="B34" s="12">
        <f t="shared" ref="B34:H34" si="20">7891.8*3.13</f>
        <v>24701.333999999999</v>
      </c>
      <c r="C34" s="12">
        <f t="shared" si="20"/>
        <v>24701.333999999999</v>
      </c>
      <c r="D34" s="12">
        <f t="shared" si="20"/>
        <v>24701.333999999999</v>
      </c>
      <c r="E34" s="12">
        <f t="shared" si="20"/>
        <v>24701.333999999999</v>
      </c>
      <c r="F34" s="12">
        <f t="shared" si="20"/>
        <v>24701.333999999999</v>
      </c>
      <c r="G34" s="12">
        <f t="shared" si="20"/>
        <v>24701.333999999999</v>
      </c>
      <c r="H34" s="12">
        <f t="shared" si="20"/>
        <v>24701.333999999999</v>
      </c>
      <c r="I34" s="12">
        <f>7891.8*3.75</f>
        <v>29594.25</v>
      </c>
      <c r="J34" s="12">
        <f>7891.8*3.75</f>
        <v>29594.25</v>
      </c>
      <c r="K34" s="12">
        <f t="shared" ref="K34:M34" si="21">7891.8*3.75</f>
        <v>29594.25</v>
      </c>
      <c r="L34" s="12">
        <f t="shared" si="21"/>
        <v>29594.25</v>
      </c>
      <c r="M34" s="12">
        <f t="shared" si="21"/>
        <v>29594.25</v>
      </c>
      <c r="N34" s="12">
        <f t="shared" si="17"/>
        <v>320880.58799999999</v>
      </c>
    </row>
    <row r="35" spans="1:14" ht="22.5" customHeight="1" thickBot="1" x14ac:dyDescent="0.3">
      <c r="A35" s="8" t="s">
        <v>25</v>
      </c>
      <c r="B35" s="12">
        <v>26405.96</v>
      </c>
      <c r="C35" s="12">
        <v>26405.96</v>
      </c>
      <c r="D35" s="12">
        <v>26405.96</v>
      </c>
      <c r="E35" s="12">
        <v>26405.96</v>
      </c>
      <c r="F35" s="12">
        <v>26405.96</v>
      </c>
      <c r="G35" s="12">
        <v>26405.96</v>
      </c>
      <c r="H35" s="12">
        <v>26405.96</v>
      </c>
      <c r="I35" s="12">
        <v>26405.96</v>
      </c>
      <c r="J35" s="12">
        <v>26405.96</v>
      </c>
      <c r="K35" s="12">
        <v>26405.96</v>
      </c>
      <c r="L35" s="12">
        <f>6601.49*4</f>
        <v>26405.96</v>
      </c>
      <c r="M35" s="12">
        <v>26405.96</v>
      </c>
      <c r="N35" s="12">
        <f t="shared" si="17"/>
        <v>316871.52</v>
      </c>
    </row>
    <row r="36" spans="1:14" ht="22.5" customHeight="1" thickBot="1" x14ac:dyDescent="0.3">
      <c r="A36" s="8" t="s">
        <v>28</v>
      </c>
      <c r="B36" s="21">
        <f>3165+3165+3165+3165</f>
        <v>12660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f>3615*4</f>
        <v>14460</v>
      </c>
      <c r="L36" s="12">
        <v>0</v>
      </c>
      <c r="M36" s="12">
        <v>0</v>
      </c>
      <c r="N36" s="12">
        <f t="shared" si="17"/>
        <v>27120</v>
      </c>
    </row>
    <row r="37" spans="1:14" ht="21.75" customHeight="1" thickBot="1" x14ac:dyDescent="0.3">
      <c r="A37" s="8" t="s">
        <v>45</v>
      </c>
      <c r="B37" s="12">
        <v>12995</v>
      </c>
      <c r="C37" s="12">
        <v>12890</v>
      </c>
      <c r="D37" s="12">
        <v>13195</v>
      </c>
      <c r="E37" s="12">
        <v>13545</v>
      </c>
      <c r="F37" s="12">
        <v>12350</v>
      </c>
      <c r="G37" s="12">
        <v>14015</v>
      </c>
      <c r="H37" s="12">
        <v>13687</v>
      </c>
      <c r="I37" s="12">
        <v>13105</v>
      </c>
      <c r="J37" s="12">
        <v>13410</v>
      </c>
      <c r="K37" s="12">
        <v>13080</v>
      </c>
      <c r="L37" s="12">
        <v>14515</v>
      </c>
      <c r="M37" s="12">
        <v>13100</v>
      </c>
      <c r="N37" s="12">
        <f t="shared" si="17"/>
        <v>159887</v>
      </c>
    </row>
    <row r="38" spans="1:14" ht="24.75" customHeight="1" thickBot="1" x14ac:dyDescent="0.3">
      <c r="A38" s="8" t="s">
        <v>23</v>
      </c>
      <c r="B38" s="12">
        <f>1140</f>
        <v>1140</v>
      </c>
      <c r="C38" s="12">
        <f>1140</f>
        <v>1140</v>
      </c>
      <c r="D38" s="12">
        <f>1140</f>
        <v>1140</v>
      </c>
      <c r="E38" s="12">
        <f>1140</f>
        <v>1140</v>
      </c>
      <c r="F38" s="12">
        <f>1140</f>
        <v>1140</v>
      </c>
      <c r="G38" s="12">
        <v>900</v>
      </c>
      <c r="H38" s="12">
        <v>900</v>
      </c>
      <c r="I38" s="12">
        <v>900</v>
      </c>
      <c r="J38" s="12">
        <v>900</v>
      </c>
      <c r="K38" s="12">
        <f>900</f>
        <v>900</v>
      </c>
      <c r="L38" s="12">
        <f>900</f>
        <v>900</v>
      </c>
      <c r="M38" s="12">
        <f>900</f>
        <v>900</v>
      </c>
      <c r="N38" s="12">
        <f t="shared" si="17"/>
        <v>12000</v>
      </c>
    </row>
    <row r="39" spans="1:14" ht="24" customHeight="1" thickBot="1" x14ac:dyDescent="0.3">
      <c r="A39" s="8" t="s">
        <v>10</v>
      </c>
      <c r="B39" s="12">
        <f>1512.8+543.3+2007.6+2500+1171.7</f>
        <v>7735.4</v>
      </c>
      <c r="C39" s="12">
        <v>0</v>
      </c>
      <c r="D39" s="12">
        <f>6678.8</f>
        <v>6678.8</v>
      </c>
      <c r="E39" s="12">
        <f>2338.6+6086.1+2378.5+793.9+4633.1</f>
        <v>16230.2</v>
      </c>
      <c r="F39" s="12">
        <f>2388.1+2535.6</f>
        <v>4923.7</v>
      </c>
      <c r="G39" s="12">
        <f>1139</f>
        <v>1139</v>
      </c>
      <c r="H39" s="12">
        <f>1772.5</f>
        <v>1772.5</v>
      </c>
      <c r="I39" s="12">
        <v>0</v>
      </c>
      <c r="J39" s="12">
        <f>363000+1259+1065.9+635.7+85+1304.7+17280</f>
        <v>384630.30000000005</v>
      </c>
      <c r="K39" s="12">
        <f>33045.3+2625.7+85</f>
        <v>35756</v>
      </c>
      <c r="L39" s="12">
        <f>1388.6+10282.3+15775.7+2592.4+124576.8</f>
        <v>154615.79999999999</v>
      </c>
      <c r="M39" s="12">
        <f>1291.7+4514.5+7450+887.4+105+1037.6+962.6+34004+2326.9</f>
        <v>52579.700000000004</v>
      </c>
      <c r="N39" s="12">
        <f>SUM(B39:M39)</f>
        <v>666061.39999999991</v>
      </c>
    </row>
    <row r="40" spans="1:14" ht="22.5" customHeight="1" thickBot="1" x14ac:dyDescent="0.3">
      <c r="A40" s="4" t="s">
        <v>21</v>
      </c>
      <c r="B40" s="11">
        <f t="shared" ref="B40:M40" si="22">SUM(B25:B39)</f>
        <v>167571.83177000002</v>
      </c>
      <c r="C40" s="11">
        <f t="shared" si="22"/>
        <v>149192.74034000002</v>
      </c>
      <c r="D40" s="11">
        <f t="shared" si="22"/>
        <v>149908.31979000001</v>
      </c>
      <c r="E40" s="11">
        <f t="shared" si="22"/>
        <v>166307.44050000003</v>
      </c>
      <c r="F40" s="11">
        <f t="shared" si="22"/>
        <v>162827.74926000001</v>
      </c>
      <c r="G40" s="11">
        <f t="shared" si="22"/>
        <v>143237.12214000002</v>
      </c>
      <c r="H40" s="11">
        <f t="shared" si="22"/>
        <v>161037.50870000001</v>
      </c>
      <c r="I40" s="11">
        <f t="shared" si="22"/>
        <v>164344.06525000001</v>
      </c>
      <c r="J40" s="11">
        <f t="shared" si="22"/>
        <v>555608.03213000007</v>
      </c>
      <c r="K40" s="11">
        <f t="shared" si="22"/>
        <v>218551.82036000001</v>
      </c>
      <c r="L40" s="11">
        <f t="shared" si="22"/>
        <v>326820.11298999999</v>
      </c>
      <c r="M40" s="11">
        <f t="shared" si="22"/>
        <v>209613.36824000001</v>
      </c>
      <c r="N40" s="11">
        <f>SUM(B40:M40)</f>
        <v>2575020.1114700004</v>
      </c>
    </row>
    <row r="41" spans="1:14" ht="23.25" customHeight="1" thickBot="1" x14ac:dyDescent="0.3">
      <c r="A41" s="5" t="s">
        <v>5</v>
      </c>
      <c r="B41" s="16">
        <f t="shared" ref="B41:N41" si="23">B15-B40</f>
        <v>3643.5282299999963</v>
      </c>
      <c r="C41" s="16">
        <f t="shared" si="23"/>
        <v>28689.55965999997</v>
      </c>
      <c r="D41" s="16">
        <f t="shared" si="23"/>
        <v>31451.110209999955</v>
      </c>
      <c r="E41" s="16">
        <f t="shared" si="23"/>
        <v>18091.339500000031</v>
      </c>
      <c r="F41" s="16">
        <f t="shared" si="23"/>
        <v>446.28074000001652</v>
      </c>
      <c r="G41" s="16">
        <f t="shared" si="23"/>
        <v>47179.467860000004</v>
      </c>
      <c r="H41" s="16">
        <f t="shared" si="23"/>
        <v>25586.961299999966</v>
      </c>
      <c r="I41" s="16">
        <f t="shared" si="23"/>
        <v>7793.4847499999742</v>
      </c>
      <c r="J41" s="16">
        <f t="shared" si="23"/>
        <v>-338839.40213000006</v>
      </c>
      <c r="K41" s="16">
        <f t="shared" si="23"/>
        <v>-4689.7403599999961</v>
      </c>
      <c r="L41" s="16">
        <f t="shared" si="23"/>
        <v>-107059.08299</v>
      </c>
      <c r="M41" s="16">
        <f t="shared" si="23"/>
        <v>13396.061759999953</v>
      </c>
      <c r="N41" s="16">
        <f t="shared" si="23"/>
        <v>-274310.43147000019</v>
      </c>
    </row>
    <row r="42" spans="1:14" ht="23.25" customHeight="1" thickBot="1" x14ac:dyDescent="0.3">
      <c r="A42" s="5" t="s">
        <v>7</v>
      </c>
      <c r="B42" s="14">
        <f t="shared" ref="B42:N42" si="24">B4+B41</f>
        <v>-509956.44176999998</v>
      </c>
      <c r="C42" s="14">
        <f t="shared" si="24"/>
        <v>-481266.88211000001</v>
      </c>
      <c r="D42" s="14">
        <f t="shared" si="24"/>
        <v>-449815.77190000005</v>
      </c>
      <c r="E42" s="14">
        <f t="shared" si="24"/>
        <v>-431724.43240000005</v>
      </c>
      <c r="F42" s="14">
        <f t="shared" si="24"/>
        <v>-431278.15166000003</v>
      </c>
      <c r="G42" s="14">
        <f t="shared" si="24"/>
        <v>-384098.6838</v>
      </c>
      <c r="H42" s="14">
        <f t="shared" si="24"/>
        <v>-358511.72250000003</v>
      </c>
      <c r="I42" s="14">
        <f t="shared" si="24"/>
        <v>-350718.23775000009</v>
      </c>
      <c r="J42" s="14">
        <f t="shared" si="24"/>
        <v>-689557.63988000015</v>
      </c>
      <c r="K42" s="14">
        <f t="shared" si="24"/>
        <v>-694247.38024000009</v>
      </c>
      <c r="L42" s="14">
        <f t="shared" si="24"/>
        <v>-801306.46323000011</v>
      </c>
      <c r="M42" s="14">
        <f t="shared" si="24"/>
        <v>-787910.40147000016</v>
      </c>
      <c r="N42" s="14">
        <f t="shared" si="24"/>
        <v>-787910.40147000016</v>
      </c>
    </row>
    <row r="43" spans="1:14" ht="27" customHeight="1" thickBot="1" x14ac:dyDescent="0.3">
      <c r="A43" s="7" t="s">
        <v>11</v>
      </c>
      <c r="B43" s="18">
        <f>B5+B15-B6</f>
        <v>-588528.77</v>
      </c>
      <c r="C43" s="18">
        <f t="shared" ref="C43:N43" si="25">C5+C15-C6</f>
        <v>-602233.05000000005</v>
      </c>
      <c r="D43" s="18">
        <f t="shared" si="25"/>
        <v>-614453.05000000005</v>
      </c>
      <c r="E43" s="18">
        <f>E5+E15-E6</f>
        <v>-617331.97</v>
      </c>
      <c r="F43" s="18">
        <f t="shared" si="25"/>
        <v>-647725.25999999989</v>
      </c>
      <c r="G43" s="18">
        <f t="shared" si="25"/>
        <v>-660484.94999999984</v>
      </c>
      <c r="H43" s="18">
        <f t="shared" si="25"/>
        <v>-655854.5399999998</v>
      </c>
      <c r="I43" s="18">
        <f t="shared" si="25"/>
        <v>-710916.23999999976</v>
      </c>
      <c r="J43" s="18">
        <f t="shared" si="25"/>
        <v>-721466.61999999976</v>
      </c>
      <c r="K43" s="18">
        <f t="shared" si="25"/>
        <v>-739645.05999999971</v>
      </c>
      <c r="L43" s="18">
        <f t="shared" si="25"/>
        <v>-749883.85999999964</v>
      </c>
      <c r="M43" s="18">
        <f t="shared" si="25"/>
        <v>-759187.00999999966</v>
      </c>
      <c r="N43" s="18">
        <f t="shared" si="25"/>
        <v>-759187.00999999954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2023-03-01T03:20:14Z</cp:lastPrinted>
  <dcterms:created xsi:type="dcterms:W3CDTF">2011-06-06T03:25:48Z</dcterms:created>
  <dcterms:modified xsi:type="dcterms:W3CDTF">2023-03-21T03:02:20Z</dcterms:modified>
</cp:coreProperties>
</file>